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ctrlProps/ctrlProp23.xml" ContentType="application/vnd.ms-excel.controlproperties+xml"/>
  <Override PartName="/xl/ctrlProps/ctrlProp24.xml" ContentType="application/vnd.ms-excel.controlproperties+xml"/>
  <Override PartName="/xl/comments12.xml" ContentType="application/vnd.openxmlformats-officedocument.spreadsheetml.comments+xml"/>
  <Override PartName="/xl/drawings/drawing13.xml" ContentType="application/vnd.openxmlformats-officedocument.drawing+xml"/>
  <Override PartName="/xl/ctrlProps/ctrlProp25.xml" ContentType="application/vnd.ms-excel.controlproperties+xml"/>
  <Override PartName="/xl/ctrlProps/ctrlProp26.xml" ContentType="application/vnd.ms-excel.controlproperties+xml"/>
  <Override PartName="/xl/comments13.xml" ContentType="application/vnd.openxmlformats-officedocument.spreadsheetml.comments+xml"/>
  <Override PartName="/xl/drawings/drawing14.xml" ContentType="application/vnd.openxmlformats-officedocument.drawing+xml"/>
  <Override PartName="/xl/ctrlProps/ctrlProp27.xml" ContentType="application/vnd.ms-excel.controlproperties+xml"/>
  <Override PartName="/xl/ctrlProps/ctrlProp28.xml" ContentType="application/vnd.ms-excel.controlproperties+xml"/>
  <Override PartName="/xl/comments14.xml" ContentType="application/vnd.openxmlformats-officedocument.spreadsheetml.comments+xml"/>
  <Override PartName="/xl/drawings/drawing15.xml" ContentType="application/vnd.openxmlformats-officedocument.drawing+xml"/>
  <Override PartName="/xl/ctrlProps/ctrlProp29.xml" ContentType="application/vnd.ms-excel.controlproperties+xml"/>
  <Override PartName="/xl/ctrlProps/ctrlProp30.xml" ContentType="application/vnd.ms-excel.controlproperties+xml"/>
  <Override PartName="/xl/comments15.xml" ContentType="application/vnd.openxmlformats-officedocument.spreadsheetml.comments+xml"/>
  <Override PartName="/xl/drawings/drawing16.xml" ContentType="application/vnd.openxmlformats-officedocument.drawing+xml"/>
  <Override PartName="/xl/ctrlProps/ctrlProp31.xml" ContentType="application/vnd.ms-excel.controlproperties+xml"/>
  <Override PartName="/xl/ctrlProps/ctrlProp32.xml" ContentType="application/vnd.ms-excel.controlproperties+xml"/>
  <Override PartName="/xl/comments16.xml" ContentType="application/vnd.openxmlformats-officedocument.spreadsheetml.comments+xml"/>
  <Override PartName="/xl/drawings/drawing17.xml" ContentType="application/vnd.openxmlformats-officedocument.drawing+xml"/>
  <Override PartName="/xl/ctrlProps/ctrlProp33.xml" ContentType="application/vnd.ms-excel.controlproperties+xml"/>
  <Override PartName="/xl/ctrlProps/ctrlProp34.xml" ContentType="application/vnd.ms-excel.controlproperties+xml"/>
  <Override PartName="/xl/comments17.xml" ContentType="application/vnd.openxmlformats-officedocument.spreadsheetml.comments+xml"/>
  <Override PartName="/xl/drawings/drawing18.xml" ContentType="application/vnd.openxmlformats-officedocument.drawing+xml"/>
  <Override PartName="/xl/ctrlProps/ctrlProp35.xml" ContentType="application/vnd.ms-excel.controlproperties+xml"/>
  <Override PartName="/xl/ctrlProps/ctrlProp36.xml" ContentType="application/vnd.ms-excel.controlproperties+xml"/>
  <Override PartName="/xl/comments18.xml" ContentType="application/vnd.openxmlformats-officedocument.spreadsheetml.comments+xml"/>
  <Override PartName="/xl/drawings/drawing19.xml" ContentType="application/vnd.openxmlformats-officedocument.drawing+xml"/>
  <Override PartName="/xl/ctrlProps/ctrlProp37.xml" ContentType="application/vnd.ms-excel.controlproperties+xml"/>
  <Override PartName="/xl/ctrlProps/ctrlProp38.xml" ContentType="application/vnd.ms-excel.controlproperties+xml"/>
  <Override PartName="/xl/comments19.xml" ContentType="application/vnd.openxmlformats-officedocument.spreadsheetml.comments+xml"/>
  <Override PartName="/xl/drawings/drawing20.xml" ContentType="application/vnd.openxmlformats-officedocument.drawing+xml"/>
  <Override PartName="/xl/ctrlProps/ctrlProp39.xml" ContentType="application/vnd.ms-excel.controlproperties+xml"/>
  <Override PartName="/xl/ctrlProps/ctrlProp40.xml" ContentType="application/vnd.ms-excel.controlproperties+xml"/>
  <Override PartName="/xl/comments20.xml" ContentType="application/vnd.openxmlformats-officedocument.spreadsheetml.comments+xml"/>
  <Override PartName="/xl/drawings/drawing21.xml" ContentType="application/vnd.openxmlformats-officedocument.drawing+xml"/>
  <Override PartName="/xl/ctrlProps/ctrlProp41.xml" ContentType="application/vnd.ms-excel.controlproperties+xml"/>
  <Override PartName="/xl/ctrlProps/ctrlProp42.xml" ContentType="application/vnd.ms-excel.controlproperties+xml"/>
  <Override PartName="/xl/comments21.xml" ContentType="application/vnd.openxmlformats-officedocument.spreadsheetml.comments+xml"/>
  <Override PartName="/xl/drawings/drawing22.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22.xml" ContentType="application/vnd.openxmlformats-officedocument.spreadsheetml.comments+xml"/>
  <Override PartName="/xl/drawings/drawing23.xml" ContentType="application/vnd.openxmlformats-officedocument.drawing+xml"/>
  <Override PartName="/xl/ctrlProps/ctrlProp45.xml" ContentType="application/vnd.ms-excel.controlproperties+xml"/>
  <Override PartName="/xl/ctrlProps/ctrlProp46.xml" ContentType="application/vnd.ms-excel.controlproperties+xml"/>
  <Override PartName="/xl/comments23.xml" ContentType="application/vnd.openxmlformats-officedocument.spreadsheetml.comments+xml"/>
  <Override PartName="/xl/drawings/drawing24.xml" ContentType="application/vnd.openxmlformats-officedocument.drawing+xml"/>
  <Override PartName="/xl/ctrlProps/ctrlProp47.xml" ContentType="application/vnd.ms-excel.controlproperties+xml"/>
  <Override PartName="/xl/ctrlProps/ctrlProp48.xml" ContentType="application/vnd.ms-excel.controlproperties+xml"/>
  <Override PartName="/xl/comments24.xml" ContentType="application/vnd.openxmlformats-officedocument.spreadsheetml.comments+xml"/>
  <Override PartName="/xl/drawings/drawing25.xml" ContentType="application/vnd.openxmlformats-officedocument.drawing+xml"/>
  <Override PartName="/xl/ctrlProps/ctrlProp49.xml" ContentType="application/vnd.ms-excel.controlproperties+xml"/>
  <Override PartName="/xl/ctrlProps/ctrlProp50.xml" ContentType="application/vnd.ms-excel.controlproperties+xml"/>
  <Override PartName="/xl/comments25.xml" ContentType="application/vnd.openxmlformats-officedocument.spreadsheetml.comments+xml"/>
  <Override PartName="/xl/drawings/drawing26.xml" ContentType="application/vnd.openxmlformats-officedocument.drawing+xml"/>
  <Override PartName="/xl/ctrlProps/ctrlProp51.xml" ContentType="application/vnd.ms-excel.controlproperties+xml"/>
  <Override PartName="/xl/ctrlProps/ctrlProp52.xml" ContentType="application/vnd.ms-excel.controlproperties+xml"/>
  <Override PartName="/xl/comments2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588" yWindow="-12" windowWidth="12636" windowHeight="11760" firstSheet="20" activeTab="23"/>
  </bookViews>
  <sheets>
    <sheet name="Summary" sheetId="28" r:id="rId1"/>
    <sheet name="Proposed Rates" sheetId="29" r:id="rId2"/>
    <sheet name="Res (100)" sheetId="11" r:id="rId3"/>
    <sheet name="Res (232)" sheetId="30" r:id="rId4"/>
    <sheet name="Res (250)" sheetId="36" r:id="rId5"/>
    <sheet name="Res (500)" sheetId="37" r:id="rId6"/>
    <sheet name="Res (640)" sheetId="38" r:id="rId7"/>
    <sheet name="Res (750)" sheetId="39" r:id="rId8"/>
    <sheet name="Res (800)" sheetId="40" r:id="rId9"/>
    <sheet name="Res (1000)" sheetId="41" r:id="rId10"/>
    <sheet name="Res (1500)" sheetId="42" r:id="rId11"/>
    <sheet name="Res (2000)" sheetId="43" r:id="rId12"/>
    <sheet name="SC (1000)" sheetId="2" r:id="rId13"/>
    <sheet name="SC (2000)" sheetId="44" r:id="rId14"/>
    <sheet name="SC (5000)" sheetId="45" r:id="rId15"/>
    <sheet name="SC (10000)" sheetId="46" r:id="rId16"/>
    <sheet name="SC (15000)" sheetId="47" r:id="rId17"/>
    <sheet name="&gt;50 (100)" sheetId="3" r:id="rId18"/>
    <sheet name="&gt;50 (250)" sheetId="4" r:id="rId19"/>
    <sheet name="&gt;50 (500)" sheetId="5" r:id="rId20"/>
    <sheet name="&gt;50 (1000)" sheetId="21" r:id="rId21"/>
    <sheet name="&gt;1500(2500)" sheetId="6" r:id="rId22"/>
    <sheet name="&gt;1500(4000)" sheetId="24" r:id="rId23"/>
    <sheet name="LU(7500)" sheetId="7" r:id="rId24"/>
    <sheet name="LU(10000)" sheetId="26" r:id="rId25"/>
    <sheet name="USL (470)" sheetId="8" r:id="rId26"/>
    <sheet name="SN (.4)" sheetId="9" r:id="rId27"/>
    <sheet name="StLght (1.5)" sheetId="10" r:id="rId28"/>
  </sheets>
  <externalReferences>
    <externalReference r:id="rId29"/>
    <externalReference r:id="rId30"/>
    <externalReference r:id="rId31"/>
    <externalReference r:id="rId32"/>
    <externalReference r:id="rId33"/>
    <externalReference r:id="rId34"/>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21">'&gt;1500(2500)'!$A$1:$O$73</definedName>
    <definedName name="_xlnm.Print_Area" localSheetId="22">'&gt;1500(4000)'!$A$1:$O$73</definedName>
    <definedName name="_xlnm.Print_Area" localSheetId="17">'&gt;50 (100)'!$A$1:$O$73</definedName>
    <definedName name="_xlnm.Print_Area" localSheetId="20">'&gt;50 (1000)'!$A$1:$O$73</definedName>
    <definedName name="_xlnm.Print_Area" localSheetId="18">'&gt;50 (250)'!$A$1:$O$73</definedName>
    <definedName name="_xlnm.Print_Area" localSheetId="19">'&gt;50 (500)'!$A$1:$O$73</definedName>
    <definedName name="_xlnm.Print_Area" localSheetId="24">'LU(10000)'!$A$1:$O$73</definedName>
    <definedName name="_xlnm.Print_Area" localSheetId="23">'LU(7500)'!$A$1:$O$73</definedName>
    <definedName name="_xlnm.Print_Area" localSheetId="1">'Proposed Rates'!$A$1:$J$107</definedName>
    <definedName name="_xlnm.Print_Area" localSheetId="2">'Res (100)'!$A$1:$O$75</definedName>
    <definedName name="_xlnm.Print_Area" localSheetId="9">'Res (1000)'!$A$1:$O$75</definedName>
    <definedName name="_xlnm.Print_Area" localSheetId="10">'Res (1500)'!$A$1:$O$75</definedName>
    <definedName name="_xlnm.Print_Area" localSheetId="11">'Res (2000)'!$A$1:$O$75</definedName>
    <definedName name="_xlnm.Print_Area" localSheetId="3">'Res (232)'!$A$1:$O$75</definedName>
    <definedName name="_xlnm.Print_Area" localSheetId="4">'Res (250)'!$A$1:$O$75</definedName>
    <definedName name="_xlnm.Print_Area" localSheetId="5">'Res (500)'!$A$1:$O$75</definedName>
    <definedName name="_xlnm.Print_Area" localSheetId="6">'Res (640)'!$A$1:$O$75</definedName>
    <definedName name="_xlnm.Print_Area" localSheetId="7">'Res (750)'!$A$1:$O$75</definedName>
    <definedName name="_xlnm.Print_Area" localSheetId="8">'Res (800)'!$A$1:$O$75</definedName>
    <definedName name="_xlnm.Print_Area" localSheetId="12">'SC (1000)'!$A$1:$O$76</definedName>
    <definedName name="_xlnm.Print_Area" localSheetId="15">'SC (10000)'!$A$1:$O$76</definedName>
    <definedName name="_xlnm.Print_Area" localSheetId="16">'SC (15000)'!$A$1:$O$76</definedName>
    <definedName name="_xlnm.Print_Area" localSheetId="13">'SC (2000)'!$A$1:$O$76</definedName>
    <definedName name="_xlnm.Print_Area" localSheetId="14">'SC (5000)'!$A$1:$O$76</definedName>
    <definedName name="_xlnm.Print_Area" localSheetId="26">'SN (.4)'!$A$1:$O$77</definedName>
    <definedName name="_xlnm.Print_Area" localSheetId="27">'StLght (1.5)'!$A$1:$O$77</definedName>
    <definedName name="_xlnm.Print_Area" localSheetId="0">Summary!$A$1:$F$66</definedName>
    <definedName name="_xlnm.Print_Area" localSheetId="25">'USL (470)'!$A$1:$O$77</definedName>
    <definedName name="_xlnm.Print_Titles" localSheetId="21">'&gt;1500(2500)'!$A:$H</definedName>
    <definedName name="_xlnm.Print_Titles" localSheetId="22">'&gt;1500(4000)'!$A:$H</definedName>
    <definedName name="_xlnm.Print_Titles" localSheetId="17">'&gt;50 (100)'!$A:$H</definedName>
    <definedName name="_xlnm.Print_Titles" localSheetId="20">'&gt;50 (1000)'!$A:$H</definedName>
    <definedName name="_xlnm.Print_Titles" localSheetId="18">'&gt;50 (250)'!$A:$H</definedName>
    <definedName name="_xlnm.Print_Titles" localSheetId="19">'&gt;50 (500)'!$A:$H</definedName>
    <definedName name="_xlnm.Print_Titles" localSheetId="24">'LU(10000)'!$A:$H</definedName>
    <definedName name="_xlnm.Print_Titles" localSheetId="23">'LU(7500)'!$A:$H</definedName>
    <definedName name="_xlnm.Print_Titles" localSheetId="2">'Res (100)'!$A:$H</definedName>
    <definedName name="_xlnm.Print_Titles" localSheetId="9">'Res (1000)'!$A:$H</definedName>
    <definedName name="_xlnm.Print_Titles" localSheetId="10">'Res (1500)'!$A:$H</definedName>
    <definedName name="_xlnm.Print_Titles" localSheetId="11">'Res (2000)'!$A:$H</definedName>
    <definedName name="_xlnm.Print_Titles" localSheetId="3">'Res (232)'!$A:$H</definedName>
    <definedName name="_xlnm.Print_Titles" localSheetId="4">'Res (250)'!$A:$H</definedName>
    <definedName name="_xlnm.Print_Titles" localSheetId="5">'Res (500)'!$A:$H</definedName>
    <definedName name="_xlnm.Print_Titles" localSheetId="6">'Res (640)'!$A:$H</definedName>
    <definedName name="_xlnm.Print_Titles" localSheetId="7">'Res (750)'!$A:$H</definedName>
    <definedName name="_xlnm.Print_Titles" localSheetId="8">'Res (800)'!$A:$H</definedName>
    <definedName name="_xlnm.Print_Titles" localSheetId="12">'SC (1000)'!$A:$H</definedName>
    <definedName name="_xlnm.Print_Titles" localSheetId="15">'SC (10000)'!$A:$H</definedName>
    <definedName name="_xlnm.Print_Titles" localSheetId="16">'SC (15000)'!$A:$H</definedName>
    <definedName name="_xlnm.Print_Titles" localSheetId="13">'SC (2000)'!$A:$H</definedName>
    <definedName name="_xlnm.Print_Titles" localSheetId="14">'SC (5000)'!$A:$H</definedName>
    <definedName name="_xlnm.Print_Titles" localSheetId="26">'SN (.4)'!$A:$H</definedName>
    <definedName name="_xlnm.Print_Titles" localSheetId="27">'StLght (1.5)'!$A:$H</definedName>
    <definedName name="_xlnm.Print_Titles" localSheetId="25">'USL (470)'!$A:$H</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E31" i="28" l="1"/>
  <c r="D16" i="28"/>
  <c r="D11" i="28"/>
  <c r="L63" i="11" l="1"/>
  <c r="H63" i="11"/>
  <c r="O61" i="11"/>
  <c r="O50" i="11"/>
  <c r="O51" i="11"/>
  <c r="O49" i="11"/>
  <c r="O48" i="11"/>
  <c r="O44" i="11"/>
  <c r="O43" i="11"/>
  <c r="O42" i="11"/>
  <c r="O41" i="11"/>
  <c r="O40" i="11"/>
  <c r="O40" i="39" l="1"/>
  <c r="O42" i="39"/>
  <c r="O41" i="39"/>
  <c r="E35" i="28"/>
  <c r="E34" i="28"/>
  <c r="O80" i="44"/>
  <c r="O79" i="44"/>
  <c r="O78" i="44"/>
  <c r="N78" i="44"/>
  <c r="N79" i="44"/>
  <c r="N80" i="44"/>
  <c r="L80" i="44"/>
  <c r="L79" i="44"/>
  <c r="L78" i="44"/>
  <c r="H77" i="39"/>
  <c r="H78" i="44"/>
  <c r="H80" i="44"/>
  <c r="H79" i="44"/>
  <c r="D26" i="28"/>
  <c r="E15" i="28"/>
  <c r="E14" i="28"/>
  <c r="E12" i="28"/>
  <c r="E11" i="28"/>
  <c r="E20" i="28"/>
  <c r="E19" i="28"/>
  <c r="E16" i="28"/>
  <c r="E17" i="28"/>
  <c r="H77" i="30"/>
  <c r="H62" i="30"/>
  <c r="H78" i="30"/>
  <c r="H61" i="30"/>
  <c r="H79" i="30"/>
  <c r="O79" i="30"/>
  <c r="E29" i="28"/>
  <c r="E26" i="28"/>
  <c r="E13" i="28" l="1"/>
  <c r="H67" i="9"/>
  <c r="H66" i="9"/>
  <c r="H65" i="9"/>
  <c r="H64" i="9"/>
  <c r="H63" i="9"/>
  <c r="H73" i="9"/>
  <c r="H72" i="9"/>
  <c r="H71" i="9"/>
  <c r="H70" i="9"/>
  <c r="H69" i="9"/>
  <c r="H67" i="8"/>
  <c r="H66" i="8"/>
  <c r="H73" i="8"/>
  <c r="H72" i="8"/>
  <c r="H71" i="8"/>
  <c r="H70" i="8"/>
  <c r="H69" i="8"/>
  <c r="J75" i="47"/>
  <c r="F75" i="47"/>
  <c r="G48" i="47" s="1"/>
  <c r="K60" i="47"/>
  <c r="L60" i="47" s="1"/>
  <c r="N60" i="47" s="1"/>
  <c r="J60" i="47"/>
  <c r="G60" i="47"/>
  <c r="H60" i="47" s="1"/>
  <c r="F60" i="47"/>
  <c r="K59" i="47"/>
  <c r="L59" i="47" s="1"/>
  <c r="J59" i="47"/>
  <c r="F59" i="47"/>
  <c r="H59" i="47" s="1"/>
  <c r="J58" i="47"/>
  <c r="H58" i="47"/>
  <c r="G58" i="47"/>
  <c r="K58" i="47" s="1"/>
  <c r="L58" i="47" s="1"/>
  <c r="N58" i="47" s="1"/>
  <c r="F58" i="47"/>
  <c r="K57" i="47"/>
  <c r="L57" i="47" s="1"/>
  <c r="N57" i="47" s="1"/>
  <c r="J57" i="47"/>
  <c r="H57" i="47"/>
  <c r="G57" i="47"/>
  <c r="F57" i="47"/>
  <c r="K56" i="47"/>
  <c r="L56" i="47" s="1"/>
  <c r="J56" i="47"/>
  <c r="J45" i="47" s="1"/>
  <c r="G56" i="47"/>
  <c r="H56" i="47" s="1"/>
  <c r="F56" i="47"/>
  <c r="K55" i="47"/>
  <c r="L55" i="47" s="1"/>
  <c r="J55" i="47"/>
  <c r="G55" i="47"/>
  <c r="H55" i="47" s="1"/>
  <c r="F55" i="47"/>
  <c r="K54" i="47"/>
  <c r="L54" i="47" s="1"/>
  <c r="G54" i="47"/>
  <c r="H54" i="47" s="1"/>
  <c r="F54" i="47"/>
  <c r="J54" i="47" s="1"/>
  <c r="J53" i="47"/>
  <c r="L53" i="47" s="1"/>
  <c r="F53" i="47"/>
  <c r="H53" i="47" s="1"/>
  <c r="J52" i="47"/>
  <c r="F52" i="47"/>
  <c r="J51" i="47"/>
  <c r="F51" i="47"/>
  <c r="J49" i="47"/>
  <c r="F49" i="47"/>
  <c r="K48" i="47"/>
  <c r="K49" i="47" s="1"/>
  <c r="J48" i="47"/>
  <c r="F48" i="47"/>
  <c r="J46" i="47"/>
  <c r="L46" i="47" s="1"/>
  <c r="F46" i="47"/>
  <c r="H46" i="47" s="1"/>
  <c r="K45" i="47"/>
  <c r="L45" i="47" s="1"/>
  <c r="G45" i="47"/>
  <c r="F45" i="47"/>
  <c r="K44" i="47"/>
  <c r="L44" i="47" s="1"/>
  <c r="J44" i="47"/>
  <c r="G44" i="47"/>
  <c r="H44" i="47" s="1"/>
  <c r="F44" i="47"/>
  <c r="K43" i="47"/>
  <c r="L43" i="47" s="1"/>
  <c r="J43" i="47"/>
  <c r="G43" i="47"/>
  <c r="H43" i="47" s="1"/>
  <c r="F43" i="47"/>
  <c r="K42" i="47"/>
  <c r="J42" i="47"/>
  <c r="G42" i="47"/>
  <c r="H42" i="47" s="1"/>
  <c r="F42" i="47"/>
  <c r="B42" i="47"/>
  <c r="K41" i="47"/>
  <c r="L41" i="47" s="1"/>
  <c r="N41" i="47" s="1"/>
  <c r="J41" i="47"/>
  <c r="G41" i="47"/>
  <c r="H41" i="47" s="1"/>
  <c r="O41" i="47" s="1"/>
  <c r="F41" i="47"/>
  <c r="B41" i="47"/>
  <c r="K40" i="47"/>
  <c r="J40" i="47"/>
  <c r="G40" i="47"/>
  <c r="H40" i="47" s="1"/>
  <c r="O40" i="47" s="1"/>
  <c r="F40" i="47"/>
  <c r="B40" i="47"/>
  <c r="K38" i="47"/>
  <c r="L38" i="47" s="1"/>
  <c r="G38" i="47"/>
  <c r="H38" i="47" s="1"/>
  <c r="O38" i="47" s="1"/>
  <c r="L37" i="47"/>
  <c r="K37" i="47"/>
  <c r="G37" i="47"/>
  <c r="H37" i="47" s="1"/>
  <c r="O37" i="47" s="1"/>
  <c r="K36" i="47"/>
  <c r="L36" i="47" s="1"/>
  <c r="N36" i="47" s="1"/>
  <c r="H36" i="47"/>
  <c r="O36" i="47" s="1"/>
  <c r="G36" i="47"/>
  <c r="K35" i="47"/>
  <c r="L35" i="47" s="1"/>
  <c r="N35" i="47" s="1"/>
  <c r="G35" i="47"/>
  <c r="H35" i="47" s="1"/>
  <c r="O35" i="47" s="1"/>
  <c r="K34" i="47"/>
  <c r="L34" i="47" s="1"/>
  <c r="H34" i="47"/>
  <c r="O34" i="47" s="1"/>
  <c r="G34" i="47"/>
  <c r="K33" i="47"/>
  <c r="L33" i="47" s="1"/>
  <c r="N33" i="47" s="1"/>
  <c r="G33" i="47"/>
  <c r="H33" i="47" s="1"/>
  <c r="O33" i="47" s="1"/>
  <c r="K32" i="47"/>
  <c r="L32" i="47" s="1"/>
  <c r="G32" i="47"/>
  <c r="H32" i="47" s="1"/>
  <c r="O32" i="47" s="1"/>
  <c r="L31" i="47"/>
  <c r="K31" i="47"/>
  <c r="J31" i="47"/>
  <c r="G31" i="47"/>
  <c r="H31" i="47" s="1"/>
  <c r="O31" i="47" s="1"/>
  <c r="F31" i="47"/>
  <c r="L30" i="47"/>
  <c r="K30" i="47"/>
  <c r="G30" i="47"/>
  <c r="H30" i="47" s="1"/>
  <c r="O30" i="47" s="1"/>
  <c r="K29" i="47"/>
  <c r="L29" i="47" s="1"/>
  <c r="J29" i="47"/>
  <c r="G29" i="47"/>
  <c r="H29" i="47" s="1"/>
  <c r="F29" i="47"/>
  <c r="O28" i="47"/>
  <c r="L28" i="47"/>
  <c r="N28" i="47" s="1"/>
  <c r="H28" i="47"/>
  <c r="O27" i="47"/>
  <c r="L27" i="47"/>
  <c r="N27" i="47" s="1"/>
  <c r="H27" i="47"/>
  <c r="O26" i="47"/>
  <c r="L26" i="47"/>
  <c r="N26" i="47" s="1"/>
  <c r="H26" i="47"/>
  <c r="O25" i="47"/>
  <c r="L25" i="47"/>
  <c r="N25" i="47" s="1"/>
  <c r="H25" i="47"/>
  <c r="O24" i="47"/>
  <c r="L24" i="47"/>
  <c r="N24" i="47" s="1"/>
  <c r="H24" i="47"/>
  <c r="J23" i="47"/>
  <c r="L23" i="47" s="1"/>
  <c r="H23" i="47"/>
  <c r="F23" i="47"/>
  <c r="J75" i="46"/>
  <c r="F75" i="46"/>
  <c r="J60" i="46"/>
  <c r="G60" i="46"/>
  <c r="H60" i="46" s="1"/>
  <c r="F60" i="46"/>
  <c r="K59" i="46"/>
  <c r="L59" i="46" s="1"/>
  <c r="J59" i="46"/>
  <c r="H59" i="46"/>
  <c r="F59" i="46"/>
  <c r="J58" i="46"/>
  <c r="G58" i="46"/>
  <c r="K58" i="46" s="1"/>
  <c r="L58" i="46" s="1"/>
  <c r="F58" i="46"/>
  <c r="J57" i="46"/>
  <c r="G57" i="46"/>
  <c r="K57" i="46" s="1"/>
  <c r="L57" i="46" s="1"/>
  <c r="F57" i="46"/>
  <c r="J56" i="46"/>
  <c r="G56" i="46"/>
  <c r="K56" i="46" s="1"/>
  <c r="L56" i="46" s="1"/>
  <c r="F56" i="46"/>
  <c r="L55" i="46"/>
  <c r="K55" i="46"/>
  <c r="J55" i="46"/>
  <c r="G55" i="46"/>
  <c r="H55" i="46" s="1"/>
  <c r="F55" i="46"/>
  <c r="K54" i="46"/>
  <c r="G54" i="46"/>
  <c r="F54" i="46"/>
  <c r="J54" i="46" s="1"/>
  <c r="J53" i="46"/>
  <c r="L53" i="46" s="1"/>
  <c r="H53" i="46"/>
  <c r="F53" i="46"/>
  <c r="J52" i="46"/>
  <c r="F52" i="46"/>
  <c r="J51" i="46"/>
  <c r="F51" i="46"/>
  <c r="L49" i="46"/>
  <c r="J49" i="46"/>
  <c r="F49" i="46"/>
  <c r="L48" i="46"/>
  <c r="K48" i="46"/>
  <c r="K49" i="46" s="1"/>
  <c r="J48" i="46"/>
  <c r="G48" i="46"/>
  <c r="H48" i="46" s="1"/>
  <c r="F48" i="46"/>
  <c r="L46" i="46"/>
  <c r="N46" i="46" s="1"/>
  <c r="J46" i="46"/>
  <c r="F46" i="46"/>
  <c r="H46" i="46" s="1"/>
  <c r="K45" i="46"/>
  <c r="J45" i="46"/>
  <c r="G45" i="46"/>
  <c r="F45" i="46"/>
  <c r="K44" i="46"/>
  <c r="L44" i="46" s="1"/>
  <c r="J44" i="46"/>
  <c r="G44" i="46"/>
  <c r="F44" i="46"/>
  <c r="K43" i="46"/>
  <c r="J43" i="46"/>
  <c r="G43" i="46"/>
  <c r="F43" i="46"/>
  <c r="K42" i="46"/>
  <c r="J42" i="46"/>
  <c r="G42" i="46"/>
  <c r="H42" i="46" s="1"/>
  <c r="F42" i="46"/>
  <c r="B42" i="46"/>
  <c r="K41" i="46"/>
  <c r="L41" i="46" s="1"/>
  <c r="J41" i="46"/>
  <c r="G41" i="46"/>
  <c r="F41" i="46"/>
  <c r="B41" i="46"/>
  <c r="K40" i="46"/>
  <c r="L40" i="46" s="1"/>
  <c r="N40" i="46" s="1"/>
  <c r="J40" i="46"/>
  <c r="G40" i="46"/>
  <c r="H40" i="46" s="1"/>
  <c r="O40" i="46" s="1"/>
  <c r="F40" i="46"/>
  <c r="B40" i="46"/>
  <c r="K38" i="46"/>
  <c r="L38" i="46" s="1"/>
  <c r="G38" i="46"/>
  <c r="H38" i="46" s="1"/>
  <c r="K37" i="46"/>
  <c r="L37" i="46" s="1"/>
  <c r="N37" i="46" s="1"/>
  <c r="G37" i="46"/>
  <c r="H37" i="46" s="1"/>
  <c r="O37" i="46" s="1"/>
  <c r="K36" i="46"/>
  <c r="L36" i="46" s="1"/>
  <c r="G36" i="46"/>
  <c r="H36" i="46" s="1"/>
  <c r="K35" i="46"/>
  <c r="L35" i="46" s="1"/>
  <c r="N35" i="46" s="1"/>
  <c r="G35" i="46"/>
  <c r="H35" i="46" s="1"/>
  <c r="O35" i="46" s="1"/>
  <c r="K34" i="46"/>
  <c r="L34" i="46" s="1"/>
  <c r="G34" i="46"/>
  <c r="H34" i="46" s="1"/>
  <c r="K33" i="46"/>
  <c r="L33" i="46" s="1"/>
  <c r="N33" i="46" s="1"/>
  <c r="G33" i="46"/>
  <c r="H33" i="46" s="1"/>
  <c r="O33" i="46" s="1"/>
  <c r="K32" i="46"/>
  <c r="L32" i="46" s="1"/>
  <c r="G32" i="46"/>
  <c r="H32" i="46" s="1"/>
  <c r="L31" i="46"/>
  <c r="K31" i="46"/>
  <c r="J31" i="46"/>
  <c r="G31" i="46"/>
  <c r="F31" i="46"/>
  <c r="K30" i="46"/>
  <c r="L30" i="46" s="1"/>
  <c r="N30" i="46" s="1"/>
  <c r="G30" i="46"/>
  <c r="H30" i="46" s="1"/>
  <c r="O30" i="46" s="1"/>
  <c r="K29" i="46"/>
  <c r="J29" i="46"/>
  <c r="G29" i="46"/>
  <c r="H29" i="46" s="1"/>
  <c r="F29" i="46"/>
  <c r="O28" i="46"/>
  <c r="N28" i="46"/>
  <c r="L28" i="46"/>
  <c r="H28" i="46"/>
  <c r="O27" i="46"/>
  <c r="N27" i="46"/>
  <c r="L27" i="46"/>
  <c r="H27" i="46"/>
  <c r="O26" i="46"/>
  <c r="N26" i="46"/>
  <c r="L26" i="46"/>
  <c r="H26" i="46"/>
  <c r="O25" i="46"/>
  <c r="N25" i="46"/>
  <c r="L25" i="46"/>
  <c r="H25" i="46"/>
  <c r="O24" i="46"/>
  <c r="N24" i="46"/>
  <c r="L24" i="46"/>
  <c r="H24" i="46"/>
  <c r="J23" i="46"/>
  <c r="L23" i="46" s="1"/>
  <c r="F23" i="46"/>
  <c r="H23" i="46" s="1"/>
  <c r="J75" i="45"/>
  <c r="F75" i="45"/>
  <c r="H60" i="45"/>
  <c r="G60" i="45"/>
  <c r="K60" i="45" s="1"/>
  <c r="L60" i="45" s="1"/>
  <c r="F60" i="45"/>
  <c r="J60" i="45" s="1"/>
  <c r="K59" i="45"/>
  <c r="H59" i="45"/>
  <c r="F59" i="45"/>
  <c r="J59" i="45" s="1"/>
  <c r="L59" i="45" s="1"/>
  <c r="G58" i="45"/>
  <c r="K58" i="45" s="1"/>
  <c r="F58" i="45"/>
  <c r="J58" i="45" s="1"/>
  <c r="G57" i="45"/>
  <c r="K57" i="45" s="1"/>
  <c r="F57" i="45"/>
  <c r="J57" i="45" s="1"/>
  <c r="G56" i="45"/>
  <c r="K56" i="45" s="1"/>
  <c r="F56" i="45"/>
  <c r="J56" i="45" s="1"/>
  <c r="K55" i="45"/>
  <c r="G55" i="45"/>
  <c r="H55" i="45" s="1"/>
  <c r="F55" i="45"/>
  <c r="J55" i="45" s="1"/>
  <c r="K54" i="45"/>
  <c r="J54" i="45"/>
  <c r="L54" i="45" s="1"/>
  <c r="G54" i="45"/>
  <c r="H54" i="45" s="1"/>
  <c r="F54" i="45"/>
  <c r="H53" i="45"/>
  <c r="F53" i="45"/>
  <c r="J53" i="45" s="1"/>
  <c r="L53" i="45" s="1"/>
  <c r="N53" i="45" s="1"/>
  <c r="F52" i="45"/>
  <c r="J52" i="45" s="1"/>
  <c r="F51" i="45"/>
  <c r="J51" i="45" s="1"/>
  <c r="J49" i="45"/>
  <c r="F49" i="45"/>
  <c r="K48" i="45"/>
  <c r="K49" i="45" s="1"/>
  <c r="J48" i="45"/>
  <c r="G48" i="45"/>
  <c r="G49" i="45" s="1"/>
  <c r="F48" i="45"/>
  <c r="L46" i="45"/>
  <c r="N46" i="45" s="1"/>
  <c r="J46" i="45"/>
  <c r="H46" i="45"/>
  <c r="O46" i="45" s="1"/>
  <c r="F46" i="45"/>
  <c r="K45" i="45"/>
  <c r="H45" i="45"/>
  <c r="G45" i="45"/>
  <c r="F45" i="45"/>
  <c r="K44" i="45"/>
  <c r="L44" i="45" s="1"/>
  <c r="J44" i="45"/>
  <c r="G44" i="45"/>
  <c r="F44" i="45"/>
  <c r="H44" i="45" s="1"/>
  <c r="K43" i="45"/>
  <c r="L43" i="45" s="1"/>
  <c r="J43" i="45"/>
  <c r="G43" i="45"/>
  <c r="F43" i="45"/>
  <c r="H43" i="45" s="1"/>
  <c r="K42" i="45"/>
  <c r="L42" i="45" s="1"/>
  <c r="J42" i="45"/>
  <c r="G42" i="45"/>
  <c r="F42" i="45"/>
  <c r="H42" i="45" s="1"/>
  <c r="B42" i="45"/>
  <c r="K41" i="45"/>
  <c r="L41" i="45" s="1"/>
  <c r="J41" i="45"/>
  <c r="G41" i="45"/>
  <c r="H41" i="45" s="1"/>
  <c r="O41" i="45" s="1"/>
  <c r="F41" i="45"/>
  <c r="B41" i="45"/>
  <c r="K40" i="45"/>
  <c r="J40" i="45"/>
  <c r="G40" i="45"/>
  <c r="H40" i="45" s="1"/>
  <c r="O40" i="45" s="1"/>
  <c r="F40" i="45"/>
  <c r="B40" i="45"/>
  <c r="K38" i="45"/>
  <c r="L38" i="45" s="1"/>
  <c r="G38" i="45"/>
  <c r="H38" i="45" s="1"/>
  <c r="K37" i="45"/>
  <c r="L37" i="45" s="1"/>
  <c r="G37" i="45"/>
  <c r="H37" i="45" s="1"/>
  <c r="O37" i="45" s="1"/>
  <c r="K36" i="45"/>
  <c r="L36" i="45" s="1"/>
  <c r="G36" i="45"/>
  <c r="H36" i="45" s="1"/>
  <c r="K35" i="45"/>
  <c r="L35" i="45" s="1"/>
  <c r="G35" i="45"/>
  <c r="H35" i="45" s="1"/>
  <c r="O35" i="45" s="1"/>
  <c r="K34" i="45"/>
  <c r="L34" i="45" s="1"/>
  <c r="G34" i="45"/>
  <c r="H34" i="45" s="1"/>
  <c r="K33" i="45"/>
  <c r="L33" i="45" s="1"/>
  <c r="G33" i="45"/>
  <c r="H33" i="45" s="1"/>
  <c r="O33" i="45" s="1"/>
  <c r="K32" i="45"/>
  <c r="L32" i="45" s="1"/>
  <c r="G32" i="45"/>
  <c r="H32" i="45" s="1"/>
  <c r="K31" i="45"/>
  <c r="L31" i="45" s="1"/>
  <c r="J31" i="45"/>
  <c r="G31" i="45"/>
  <c r="H31" i="45" s="1"/>
  <c r="O31" i="45" s="1"/>
  <c r="F31" i="45"/>
  <c r="K30" i="45"/>
  <c r="L30" i="45" s="1"/>
  <c r="G30" i="45"/>
  <c r="H30" i="45" s="1"/>
  <c r="O30" i="45" s="1"/>
  <c r="L29" i="45"/>
  <c r="N29" i="45" s="1"/>
  <c r="K29" i="45"/>
  <c r="J29" i="45"/>
  <c r="G29" i="45"/>
  <c r="H29" i="45" s="1"/>
  <c r="F29" i="45"/>
  <c r="O28" i="45"/>
  <c r="N28" i="45"/>
  <c r="L28" i="45"/>
  <c r="H28" i="45"/>
  <c r="O27" i="45"/>
  <c r="N27" i="45"/>
  <c r="L27" i="45"/>
  <c r="H27" i="45"/>
  <c r="O26" i="45"/>
  <c r="N26" i="45"/>
  <c r="L26" i="45"/>
  <c r="H26" i="45"/>
  <c r="O25" i="45"/>
  <c r="N25" i="45"/>
  <c r="L25" i="45"/>
  <c r="H25" i="45"/>
  <c r="O24" i="45"/>
  <c r="N24" i="45"/>
  <c r="L24" i="45"/>
  <c r="H24" i="45"/>
  <c r="L23" i="45"/>
  <c r="J23" i="45"/>
  <c r="F23" i="45"/>
  <c r="H23" i="45" s="1"/>
  <c r="J75" i="44"/>
  <c r="K45" i="44" s="1"/>
  <c r="F75" i="44"/>
  <c r="G45" i="44" s="1"/>
  <c r="G60" i="44"/>
  <c r="K60" i="44" s="1"/>
  <c r="F60" i="44"/>
  <c r="J60" i="44" s="1"/>
  <c r="K59" i="44"/>
  <c r="F59" i="44"/>
  <c r="H59" i="44" s="1"/>
  <c r="G58" i="44"/>
  <c r="K58" i="44" s="1"/>
  <c r="F58" i="44"/>
  <c r="J58" i="44" s="1"/>
  <c r="G57" i="44"/>
  <c r="K57" i="44" s="1"/>
  <c r="F57" i="44"/>
  <c r="J57" i="44" s="1"/>
  <c r="G56" i="44"/>
  <c r="K56" i="44" s="1"/>
  <c r="F56" i="44"/>
  <c r="J56" i="44" s="1"/>
  <c r="K55" i="44"/>
  <c r="G55" i="44"/>
  <c r="F55" i="44"/>
  <c r="J55" i="44" s="1"/>
  <c r="L55" i="44" s="1"/>
  <c r="K54" i="44"/>
  <c r="F54" i="44"/>
  <c r="J54" i="44" s="1"/>
  <c r="F53" i="44"/>
  <c r="H53" i="44" s="1"/>
  <c r="F52" i="44"/>
  <c r="J52" i="44" s="1"/>
  <c r="F51" i="44"/>
  <c r="J51" i="44" s="1"/>
  <c r="J49" i="44"/>
  <c r="F49" i="44"/>
  <c r="K48" i="44"/>
  <c r="K49" i="44" s="1"/>
  <c r="J48" i="44"/>
  <c r="G48" i="44"/>
  <c r="F48" i="44"/>
  <c r="J46" i="44"/>
  <c r="L46" i="44" s="1"/>
  <c r="F46" i="44"/>
  <c r="H46" i="44" s="1"/>
  <c r="K44" i="44"/>
  <c r="J44" i="44"/>
  <c r="F44" i="44"/>
  <c r="K43" i="44"/>
  <c r="J43" i="44"/>
  <c r="G43" i="44"/>
  <c r="F43" i="44"/>
  <c r="H43" i="44" s="1"/>
  <c r="K42" i="44"/>
  <c r="J42" i="44"/>
  <c r="G42" i="44"/>
  <c r="F42" i="44"/>
  <c r="H42" i="44" s="1"/>
  <c r="B42" i="44"/>
  <c r="K41" i="44"/>
  <c r="J41" i="44"/>
  <c r="G41" i="44"/>
  <c r="F41" i="44"/>
  <c r="B41" i="44"/>
  <c r="K40" i="44"/>
  <c r="L40" i="44" s="1"/>
  <c r="J40" i="44"/>
  <c r="G40" i="44"/>
  <c r="F40" i="44"/>
  <c r="B40" i="44"/>
  <c r="L38" i="44"/>
  <c r="N38" i="44" s="1"/>
  <c r="K38" i="44"/>
  <c r="G38" i="44"/>
  <c r="H38" i="44" s="1"/>
  <c r="O38" i="44" s="1"/>
  <c r="K37" i="44"/>
  <c r="L37" i="44" s="1"/>
  <c r="H37" i="44"/>
  <c r="O37" i="44" s="1"/>
  <c r="G37" i="44"/>
  <c r="K36" i="44"/>
  <c r="L36" i="44" s="1"/>
  <c r="N36" i="44" s="1"/>
  <c r="G36" i="44"/>
  <c r="H36" i="44" s="1"/>
  <c r="O36" i="44" s="1"/>
  <c r="K35" i="44"/>
  <c r="L35" i="44" s="1"/>
  <c r="G35" i="44"/>
  <c r="H35" i="44" s="1"/>
  <c r="O35" i="44" s="1"/>
  <c r="K34" i="44"/>
  <c r="L34" i="44" s="1"/>
  <c r="G34" i="44"/>
  <c r="H34" i="44" s="1"/>
  <c r="O34" i="44" s="1"/>
  <c r="K33" i="44"/>
  <c r="L33" i="44" s="1"/>
  <c r="G33" i="44"/>
  <c r="H33" i="44" s="1"/>
  <c r="O33" i="44" s="1"/>
  <c r="L32" i="44"/>
  <c r="N32" i="44" s="1"/>
  <c r="K32" i="44"/>
  <c r="G32" i="44"/>
  <c r="H32" i="44" s="1"/>
  <c r="O32" i="44" s="1"/>
  <c r="K31" i="44"/>
  <c r="J31" i="44"/>
  <c r="G31" i="44"/>
  <c r="F31" i="44"/>
  <c r="K30" i="44"/>
  <c r="L30" i="44" s="1"/>
  <c r="H30" i="44"/>
  <c r="O30" i="44" s="1"/>
  <c r="G30" i="44"/>
  <c r="K29" i="44"/>
  <c r="J29" i="44"/>
  <c r="L29" i="44" s="1"/>
  <c r="G29" i="44"/>
  <c r="F29" i="44"/>
  <c r="O28" i="44"/>
  <c r="N28" i="44"/>
  <c r="L28" i="44"/>
  <c r="H28" i="44"/>
  <c r="O27" i="44"/>
  <c r="N27" i="44"/>
  <c r="L27" i="44"/>
  <c r="H27" i="44"/>
  <c r="O26" i="44"/>
  <c r="N26" i="44"/>
  <c r="L26" i="44"/>
  <c r="H26" i="44"/>
  <c r="O25" i="44"/>
  <c r="N25" i="44"/>
  <c r="L25" i="44"/>
  <c r="H25" i="44"/>
  <c r="O24" i="44"/>
  <c r="N24" i="44"/>
  <c r="L24" i="44"/>
  <c r="H24" i="44"/>
  <c r="J23" i="44"/>
  <c r="L23" i="44" s="1"/>
  <c r="F23" i="44"/>
  <c r="H23" i="44" s="1"/>
  <c r="H72" i="2"/>
  <c r="H71" i="2"/>
  <c r="H70" i="2"/>
  <c r="H69" i="2"/>
  <c r="H68" i="2"/>
  <c r="H66" i="2"/>
  <c r="H64" i="2"/>
  <c r="H65" i="43"/>
  <c r="H64" i="43"/>
  <c r="H65" i="2"/>
  <c r="H63" i="2"/>
  <c r="H62" i="2"/>
  <c r="H63" i="43"/>
  <c r="J74" i="43"/>
  <c r="F74" i="43"/>
  <c r="J59" i="43"/>
  <c r="G59" i="43"/>
  <c r="K59" i="43" s="1"/>
  <c r="L59" i="43" s="1"/>
  <c r="F59" i="43"/>
  <c r="J58" i="43"/>
  <c r="G58" i="43"/>
  <c r="K58" i="43" s="1"/>
  <c r="L58" i="43" s="1"/>
  <c r="F58" i="43"/>
  <c r="J57" i="43"/>
  <c r="G57" i="43"/>
  <c r="K57" i="43" s="1"/>
  <c r="L57" i="43" s="1"/>
  <c r="F57" i="43"/>
  <c r="J56" i="43"/>
  <c r="G56" i="43"/>
  <c r="K56" i="43" s="1"/>
  <c r="L56" i="43" s="1"/>
  <c r="F56" i="43"/>
  <c r="J55" i="43"/>
  <c r="J45" i="43" s="1"/>
  <c r="G55" i="43"/>
  <c r="K55" i="43" s="1"/>
  <c r="L55" i="43" s="1"/>
  <c r="F55" i="43"/>
  <c r="K54" i="43"/>
  <c r="L54" i="43" s="1"/>
  <c r="J54" i="43"/>
  <c r="G54" i="43"/>
  <c r="H54" i="43" s="1"/>
  <c r="F54" i="43"/>
  <c r="J53" i="43"/>
  <c r="L53" i="43" s="1"/>
  <c r="N53" i="43" s="1"/>
  <c r="H53" i="43"/>
  <c r="F53" i="43"/>
  <c r="J52" i="43"/>
  <c r="F52" i="43"/>
  <c r="J51" i="43"/>
  <c r="F51" i="43"/>
  <c r="J49" i="43"/>
  <c r="F49" i="43"/>
  <c r="K48" i="43"/>
  <c r="K49" i="43" s="1"/>
  <c r="J48" i="43"/>
  <c r="L48" i="43" s="1"/>
  <c r="N48" i="43" s="1"/>
  <c r="H48" i="43"/>
  <c r="G48" i="43"/>
  <c r="G49" i="43" s="1"/>
  <c r="F48" i="43"/>
  <c r="N46" i="43"/>
  <c r="L46" i="43"/>
  <c r="J46" i="43"/>
  <c r="F46" i="43"/>
  <c r="H46" i="43" s="1"/>
  <c r="K45" i="43"/>
  <c r="G45" i="43"/>
  <c r="H45" i="43" s="1"/>
  <c r="F45" i="43"/>
  <c r="K44" i="43"/>
  <c r="L44" i="43" s="1"/>
  <c r="J44" i="43"/>
  <c r="G44" i="43"/>
  <c r="H44" i="43" s="1"/>
  <c r="F44" i="43"/>
  <c r="K43" i="43"/>
  <c r="L43" i="43" s="1"/>
  <c r="J43" i="43"/>
  <c r="G43" i="43"/>
  <c r="H43" i="43" s="1"/>
  <c r="F43" i="43"/>
  <c r="K42" i="43"/>
  <c r="G42" i="43"/>
  <c r="H42" i="43" s="1"/>
  <c r="F42" i="43"/>
  <c r="J41" i="43"/>
  <c r="L41" i="43" s="1"/>
  <c r="N41" i="43" s="1"/>
  <c r="H41" i="43"/>
  <c r="O41" i="43" s="1"/>
  <c r="F41" i="43"/>
  <c r="K40" i="43"/>
  <c r="G40" i="43"/>
  <c r="H40" i="43" s="1"/>
  <c r="F40" i="43"/>
  <c r="B40" i="43"/>
  <c r="K38" i="43"/>
  <c r="L38" i="43" s="1"/>
  <c r="H38" i="43"/>
  <c r="O38" i="43" s="1"/>
  <c r="G38" i="43"/>
  <c r="K37" i="43"/>
  <c r="L37" i="43" s="1"/>
  <c r="G37" i="43"/>
  <c r="H37" i="43" s="1"/>
  <c r="O37" i="43" s="1"/>
  <c r="K36" i="43"/>
  <c r="L36" i="43" s="1"/>
  <c r="G36" i="43"/>
  <c r="H36" i="43" s="1"/>
  <c r="O36" i="43" s="1"/>
  <c r="K35" i="43"/>
  <c r="L35" i="43" s="1"/>
  <c r="N35" i="43" s="1"/>
  <c r="G35" i="43"/>
  <c r="H35" i="43" s="1"/>
  <c r="O35" i="43" s="1"/>
  <c r="K34" i="43"/>
  <c r="L34" i="43" s="1"/>
  <c r="G34" i="43"/>
  <c r="H34" i="43" s="1"/>
  <c r="O34" i="43" s="1"/>
  <c r="L33" i="43"/>
  <c r="N33" i="43" s="1"/>
  <c r="K33" i="43"/>
  <c r="G33" i="43"/>
  <c r="H33" i="43" s="1"/>
  <c r="O33" i="43" s="1"/>
  <c r="K32" i="43"/>
  <c r="L32" i="43" s="1"/>
  <c r="H32" i="43"/>
  <c r="O32" i="43" s="1"/>
  <c r="G32" i="43"/>
  <c r="K31" i="43"/>
  <c r="L31" i="43" s="1"/>
  <c r="N31" i="43" s="1"/>
  <c r="J31" i="43"/>
  <c r="G31" i="43"/>
  <c r="H31" i="43" s="1"/>
  <c r="O31" i="43" s="1"/>
  <c r="F31" i="43"/>
  <c r="K30" i="43"/>
  <c r="L30" i="43" s="1"/>
  <c r="N30" i="43" s="1"/>
  <c r="G30" i="43"/>
  <c r="H30" i="43" s="1"/>
  <c r="O30" i="43" s="1"/>
  <c r="K29" i="43"/>
  <c r="J29" i="43"/>
  <c r="G29" i="43"/>
  <c r="F29" i="43"/>
  <c r="O28" i="43"/>
  <c r="L28" i="43"/>
  <c r="H28" i="43"/>
  <c r="N28" i="43" s="1"/>
  <c r="O27" i="43"/>
  <c r="L27" i="43"/>
  <c r="H27" i="43"/>
  <c r="N27" i="43" s="1"/>
  <c r="O26" i="43"/>
  <c r="L26" i="43"/>
  <c r="H26" i="43"/>
  <c r="N26" i="43" s="1"/>
  <c r="O25" i="43"/>
  <c r="L25" i="43"/>
  <c r="H25" i="43"/>
  <c r="N25" i="43" s="1"/>
  <c r="O24" i="43"/>
  <c r="L24" i="43"/>
  <c r="H24" i="43"/>
  <c r="N24" i="43" s="1"/>
  <c r="J23" i="43"/>
  <c r="L23" i="43" s="1"/>
  <c r="H23" i="43"/>
  <c r="F23" i="43"/>
  <c r="J74" i="42"/>
  <c r="F74" i="42"/>
  <c r="G59" i="42"/>
  <c r="F59" i="42"/>
  <c r="J59" i="42" s="1"/>
  <c r="G58" i="42"/>
  <c r="F58" i="42"/>
  <c r="J58" i="42" s="1"/>
  <c r="G57" i="42"/>
  <c r="F57" i="42"/>
  <c r="J57" i="42" s="1"/>
  <c r="J45" i="42" s="1"/>
  <c r="G56" i="42"/>
  <c r="F56" i="42"/>
  <c r="J56" i="42" s="1"/>
  <c r="G55" i="42"/>
  <c r="F55" i="42"/>
  <c r="J55" i="42" s="1"/>
  <c r="J54" i="42"/>
  <c r="G54" i="42"/>
  <c r="F54" i="42"/>
  <c r="H54" i="42" s="1"/>
  <c r="J53" i="42"/>
  <c r="L53" i="42" s="1"/>
  <c r="H53" i="42"/>
  <c r="F53" i="42"/>
  <c r="F52" i="42"/>
  <c r="J52" i="42" s="1"/>
  <c r="F51" i="42"/>
  <c r="J51" i="42" s="1"/>
  <c r="J49" i="42"/>
  <c r="F49" i="42"/>
  <c r="J48" i="42"/>
  <c r="G48" i="42"/>
  <c r="H48" i="42" s="1"/>
  <c r="F48" i="42"/>
  <c r="L46" i="42"/>
  <c r="J46" i="42"/>
  <c r="F46" i="42"/>
  <c r="H46" i="42" s="1"/>
  <c r="G45" i="42"/>
  <c r="F45" i="42"/>
  <c r="J44" i="42"/>
  <c r="G44" i="42"/>
  <c r="F44" i="42"/>
  <c r="H44" i="42" s="1"/>
  <c r="K43" i="42"/>
  <c r="J43" i="42"/>
  <c r="G43" i="42"/>
  <c r="F43" i="42"/>
  <c r="H43" i="42" s="1"/>
  <c r="K42" i="42"/>
  <c r="G42" i="42"/>
  <c r="F42" i="42"/>
  <c r="H42" i="42" s="1"/>
  <c r="J41" i="42"/>
  <c r="L41" i="42" s="1"/>
  <c r="H41" i="42"/>
  <c r="F41" i="42"/>
  <c r="K40" i="42"/>
  <c r="G40" i="42"/>
  <c r="H40" i="42" s="1"/>
  <c r="F40" i="42"/>
  <c r="B40" i="42"/>
  <c r="K38" i="42"/>
  <c r="L38" i="42" s="1"/>
  <c r="G38" i="42"/>
  <c r="H38" i="42" s="1"/>
  <c r="O38" i="42" s="1"/>
  <c r="K37" i="42"/>
  <c r="L37" i="42" s="1"/>
  <c r="N37" i="42" s="1"/>
  <c r="G37" i="42"/>
  <c r="H37" i="42" s="1"/>
  <c r="O37" i="42" s="1"/>
  <c r="K36" i="42"/>
  <c r="L36" i="42" s="1"/>
  <c r="G36" i="42"/>
  <c r="H36" i="42" s="1"/>
  <c r="O36" i="42" s="1"/>
  <c r="K35" i="42"/>
  <c r="L35" i="42" s="1"/>
  <c r="N35" i="42" s="1"/>
  <c r="G35" i="42"/>
  <c r="H35" i="42" s="1"/>
  <c r="O35" i="42" s="1"/>
  <c r="K34" i="42"/>
  <c r="L34" i="42" s="1"/>
  <c r="G34" i="42"/>
  <c r="H34" i="42" s="1"/>
  <c r="O34" i="42" s="1"/>
  <c r="K33" i="42"/>
  <c r="L33" i="42" s="1"/>
  <c r="N33" i="42" s="1"/>
  <c r="G33" i="42"/>
  <c r="H33" i="42" s="1"/>
  <c r="O33" i="42" s="1"/>
  <c r="K32" i="42"/>
  <c r="L32" i="42" s="1"/>
  <c r="G32" i="42"/>
  <c r="H32" i="42" s="1"/>
  <c r="O32" i="42" s="1"/>
  <c r="K31" i="42"/>
  <c r="L31" i="42" s="1"/>
  <c r="J31" i="42"/>
  <c r="G31" i="42"/>
  <c r="F31" i="42"/>
  <c r="L30" i="42"/>
  <c r="N30" i="42" s="1"/>
  <c r="K30" i="42"/>
  <c r="G30" i="42"/>
  <c r="H30" i="42" s="1"/>
  <c r="O30" i="42" s="1"/>
  <c r="K29" i="42"/>
  <c r="J29" i="42"/>
  <c r="G29" i="42"/>
  <c r="H29" i="42" s="1"/>
  <c r="F29" i="42"/>
  <c r="O28" i="42"/>
  <c r="N28" i="42"/>
  <c r="L28" i="42"/>
  <c r="H28" i="42"/>
  <c r="O27" i="42"/>
  <c r="N27" i="42"/>
  <c r="L27" i="42"/>
  <c r="H27" i="42"/>
  <c r="O26" i="42"/>
  <c r="N26" i="42"/>
  <c r="L26" i="42"/>
  <c r="H26" i="42"/>
  <c r="O25" i="42"/>
  <c r="N25" i="42"/>
  <c r="L25" i="42"/>
  <c r="H25" i="42"/>
  <c r="O24" i="42"/>
  <c r="N24" i="42"/>
  <c r="L24" i="42"/>
  <c r="H24" i="42"/>
  <c r="J23" i="42"/>
  <c r="L23" i="42" s="1"/>
  <c r="N23" i="42" s="1"/>
  <c r="F23" i="42"/>
  <c r="H23" i="42" s="1"/>
  <c r="J74" i="41"/>
  <c r="K48" i="41" s="1"/>
  <c r="F74" i="41"/>
  <c r="G59" i="41"/>
  <c r="K59" i="41" s="1"/>
  <c r="L59" i="41" s="1"/>
  <c r="F59" i="41"/>
  <c r="J59" i="41" s="1"/>
  <c r="H58" i="41"/>
  <c r="G58" i="41"/>
  <c r="K58" i="41" s="1"/>
  <c r="F58" i="41"/>
  <c r="J58" i="41" s="1"/>
  <c r="H57" i="41"/>
  <c r="G57" i="41"/>
  <c r="K57" i="41" s="1"/>
  <c r="L57" i="41" s="1"/>
  <c r="N57" i="41" s="1"/>
  <c r="F57" i="41"/>
  <c r="J57" i="41" s="1"/>
  <c r="H56" i="41"/>
  <c r="G56" i="41"/>
  <c r="K56" i="41" s="1"/>
  <c r="F56" i="41"/>
  <c r="J56" i="41" s="1"/>
  <c r="G55" i="41"/>
  <c r="K55" i="41" s="1"/>
  <c r="L55" i="41" s="1"/>
  <c r="F55" i="41"/>
  <c r="J55" i="41" s="1"/>
  <c r="K54" i="41"/>
  <c r="L54" i="41" s="1"/>
  <c r="J54" i="41"/>
  <c r="G54" i="41"/>
  <c r="F54" i="41"/>
  <c r="J53" i="41"/>
  <c r="L53" i="41" s="1"/>
  <c r="N53" i="41" s="1"/>
  <c r="H53" i="41"/>
  <c r="F53" i="41"/>
  <c r="F52" i="41"/>
  <c r="J52" i="41" s="1"/>
  <c r="F51" i="41"/>
  <c r="J51" i="41" s="1"/>
  <c r="J49" i="41"/>
  <c r="F49" i="41"/>
  <c r="J48" i="41"/>
  <c r="H48" i="41"/>
  <c r="G48" i="41"/>
  <c r="G49" i="41" s="1"/>
  <c r="F48" i="41"/>
  <c r="L46" i="41"/>
  <c r="J46" i="41"/>
  <c r="F46" i="41"/>
  <c r="H46" i="41" s="1"/>
  <c r="K45" i="41"/>
  <c r="G45" i="41"/>
  <c r="F45" i="41"/>
  <c r="H45" i="41" s="1"/>
  <c r="K44" i="41"/>
  <c r="L44" i="41" s="1"/>
  <c r="J44" i="41"/>
  <c r="G44" i="41"/>
  <c r="F44" i="41"/>
  <c r="H44" i="41" s="1"/>
  <c r="K43" i="41"/>
  <c r="L43" i="41" s="1"/>
  <c r="J43" i="41"/>
  <c r="G43" i="41"/>
  <c r="F43" i="41"/>
  <c r="H43" i="41" s="1"/>
  <c r="K42" i="41"/>
  <c r="G42" i="41"/>
  <c r="F42" i="41"/>
  <c r="H42" i="41" s="1"/>
  <c r="J41" i="41"/>
  <c r="L41" i="41" s="1"/>
  <c r="N41" i="41" s="1"/>
  <c r="H41" i="41"/>
  <c r="O41" i="41" s="1"/>
  <c r="F41" i="41"/>
  <c r="K40" i="41"/>
  <c r="G40" i="41"/>
  <c r="H40" i="41" s="1"/>
  <c r="F40" i="41"/>
  <c r="B40" i="41"/>
  <c r="K38" i="41"/>
  <c r="L38" i="41" s="1"/>
  <c r="G38" i="41"/>
  <c r="H38" i="41" s="1"/>
  <c r="N38" i="41" s="1"/>
  <c r="K37" i="41"/>
  <c r="L37" i="41" s="1"/>
  <c r="G37" i="41"/>
  <c r="H37" i="41" s="1"/>
  <c r="O37" i="41" s="1"/>
  <c r="K36" i="41"/>
  <c r="L36" i="41" s="1"/>
  <c r="G36" i="41"/>
  <c r="H36" i="41" s="1"/>
  <c r="N36" i="41" s="1"/>
  <c r="K35" i="41"/>
  <c r="L35" i="41" s="1"/>
  <c r="G35" i="41"/>
  <c r="H35" i="41" s="1"/>
  <c r="O35" i="41" s="1"/>
  <c r="K34" i="41"/>
  <c r="L34" i="41" s="1"/>
  <c r="G34" i="41"/>
  <c r="H34" i="41" s="1"/>
  <c r="N34" i="41" s="1"/>
  <c r="K33" i="41"/>
  <c r="L33" i="41" s="1"/>
  <c r="G33" i="41"/>
  <c r="H33" i="41" s="1"/>
  <c r="O33" i="41" s="1"/>
  <c r="K32" i="41"/>
  <c r="L32" i="41" s="1"/>
  <c r="G32" i="41"/>
  <c r="H32" i="41" s="1"/>
  <c r="N32" i="41" s="1"/>
  <c r="K31" i="41"/>
  <c r="L31" i="41" s="1"/>
  <c r="J31" i="41"/>
  <c r="G31" i="41"/>
  <c r="H31" i="41" s="1"/>
  <c r="O31" i="41" s="1"/>
  <c r="F31" i="41"/>
  <c r="L30" i="41"/>
  <c r="K30" i="41"/>
  <c r="H30" i="41"/>
  <c r="O30" i="41" s="1"/>
  <c r="G30" i="41"/>
  <c r="K29" i="41"/>
  <c r="J29" i="41"/>
  <c r="H29" i="41"/>
  <c r="G29" i="41"/>
  <c r="F29" i="41"/>
  <c r="O28" i="41"/>
  <c r="N28" i="41"/>
  <c r="L28" i="41"/>
  <c r="H28" i="41"/>
  <c r="O27" i="41"/>
  <c r="N27" i="41"/>
  <c r="L27" i="41"/>
  <c r="H27" i="41"/>
  <c r="O26" i="41"/>
  <c r="N26" i="41"/>
  <c r="L26" i="41"/>
  <c r="H26" i="41"/>
  <c r="O25" i="41"/>
  <c r="N25" i="41"/>
  <c r="L25" i="41"/>
  <c r="H25" i="41"/>
  <c r="O24" i="41"/>
  <c r="N24" i="41"/>
  <c r="L24" i="41"/>
  <c r="H24" i="41"/>
  <c r="L23" i="41"/>
  <c r="J23" i="41"/>
  <c r="H23" i="41"/>
  <c r="N23" i="41" s="1"/>
  <c r="F23" i="41"/>
  <c r="J74" i="40"/>
  <c r="F74" i="40"/>
  <c r="J59" i="40"/>
  <c r="H59" i="40"/>
  <c r="G59" i="40"/>
  <c r="K59" i="40" s="1"/>
  <c r="L59" i="40" s="1"/>
  <c r="F59" i="40"/>
  <c r="J58" i="40"/>
  <c r="H58" i="40"/>
  <c r="G58" i="40"/>
  <c r="K58" i="40" s="1"/>
  <c r="L58" i="40" s="1"/>
  <c r="F58" i="40"/>
  <c r="J57" i="40"/>
  <c r="H57" i="40"/>
  <c r="G57" i="40"/>
  <c r="K57" i="40" s="1"/>
  <c r="L57" i="40" s="1"/>
  <c r="F57" i="40"/>
  <c r="J56" i="40"/>
  <c r="H56" i="40"/>
  <c r="G56" i="40"/>
  <c r="K56" i="40" s="1"/>
  <c r="L56" i="40" s="1"/>
  <c r="F56" i="40"/>
  <c r="J55" i="40"/>
  <c r="J45" i="40" s="1"/>
  <c r="H55" i="40"/>
  <c r="G55" i="40"/>
  <c r="K55" i="40" s="1"/>
  <c r="L55" i="40" s="1"/>
  <c r="F55" i="40"/>
  <c r="K54" i="40"/>
  <c r="L54" i="40" s="1"/>
  <c r="J54" i="40"/>
  <c r="G54" i="40"/>
  <c r="H54" i="40" s="1"/>
  <c r="F54" i="40"/>
  <c r="J53" i="40"/>
  <c r="L53" i="40" s="1"/>
  <c r="N53" i="40" s="1"/>
  <c r="H53" i="40"/>
  <c r="F53" i="40"/>
  <c r="J52" i="40"/>
  <c r="F52" i="40"/>
  <c r="J51" i="40"/>
  <c r="F51" i="40"/>
  <c r="J49" i="40"/>
  <c r="F49" i="40"/>
  <c r="K48" i="40"/>
  <c r="K49" i="40" s="1"/>
  <c r="J48" i="40"/>
  <c r="H48" i="40"/>
  <c r="G48" i="40"/>
  <c r="G49" i="40" s="1"/>
  <c r="F48" i="40"/>
  <c r="L46" i="40"/>
  <c r="J46" i="40"/>
  <c r="F46" i="40"/>
  <c r="H46" i="40" s="1"/>
  <c r="K45" i="40"/>
  <c r="G45" i="40"/>
  <c r="F45" i="40"/>
  <c r="K44" i="40"/>
  <c r="L44" i="40" s="1"/>
  <c r="J44" i="40"/>
  <c r="G44" i="40"/>
  <c r="F44" i="40"/>
  <c r="K43" i="40"/>
  <c r="L43" i="40" s="1"/>
  <c r="J43" i="40"/>
  <c r="G43" i="40"/>
  <c r="F43" i="40"/>
  <c r="K42" i="40"/>
  <c r="G42" i="40"/>
  <c r="F42" i="40"/>
  <c r="J41" i="40"/>
  <c r="L41" i="40" s="1"/>
  <c r="N41" i="40" s="1"/>
  <c r="H41" i="40"/>
  <c r="F41" i="40"/>
  <c r="K40" i="40"/>
  <c r="H40" i="40"/>
  <c r="G40" i="40"/>
  <c r="F40" i="40"/>
  <c r="B40" i="40"/>
  <c r="K38" i="40"/>
  <c r="L38" i="40" s="1"/>
  <c r="G38" i="40"/>
  <c r="H38" i="40" s="1"/>
  <c r="O38" i="40" s="1"/>
  <c r="L37" i="40"/>
  <c r="N37" i="40" s="1"/>
  <c r="K37" i="40"/>
  <c r="G37" i="40"/>
  <c r="H37" i="40" s="1"/>
  <c r="O37" i="40" s="1"/>
  <c r="K36" i="40"/>
  <c r="L36" i="40" s="1"/>
  <c r="H36" i="40"/>
  <c r="O36" i="40" s="1"/>
  <c r="G36" i="40"/>
  <c r="K35" i="40"/>
  <c r="L35" i="40" s="1"/>
  <c r="G35" i="40"/>
  <c r="H35" i="40" s="1"/>
  <c r="O35" i="40" s="1"/>
  <c r="K34" i="40"/>
  <c r="L34" i="40" s="1"/>
  <c r="G34" i="40"/>
  <c r="H34" i="40" s="1"/>
  <c r="O34" i="40" s="1"/>
  <c r="L33" i="40"/>
  <c r="K33" i="40"/>
  <c r="G33" i="40"/>
  <c r="H33" i="40" s="1"/>
  <c r="O33" i="40" s="1"/>
  <c r="O32" i="40"/>
  <c r="K32" i="40"/>
  <c r="L32" i="40" s="1"/>
  <c r="N32" i="40" s="1"/>
  <c r="H32" i="40"/>
  <c r="G32" i="40"/>
  <c r="L31" i="40"/>
  <c r="N31" i="40" s="1"/>
  <c r="K31" i="40"/>
  <c r="J31" i="40"/>
  <c r="G31" i="40"/>
  <c r="H31" i="40" s="1"/>
  <c r="O31" i="40" s="1"/>
  <c r="F31" i="40"/>
  <c r="L30" i="40"/>
  <c r="K30" i="40"/>
  <c r="G30" i="40"/>
  <c r="H30" i="40" s="1"/>
  <c r="O30" i="40" s="1"/>
  <c r="K29" i="40"/>
  <c r="L29" i="40" s="1"/>
  <c r="J29" i="40"/>
  <c r="G29" i="40"/>
  <c r="F29" i="40"/>
  <c r="O28" i="40"/>
  <c r="L28" i="40"/>
  <c r="H28" i="40"/>
  <c r="N28" i="40" s="1"/>
  <c r="O27" i="40"/>
  <c r="L27" i="40"/>
  <c r="H27" i="40"/>
  <c r="N27" i="40" s="1"/>
  <c r="O26" i="40"/>
  <c r="L26" i="40"/>
  <c r="H26" i="40"/>
  <c r="N26" i="40" s="1"/>
  <c r="O25" i="40"/>
  <c r="L25" i="40"/>
  <c r="H25" i="40"/>
  <c r="N25" i="40" s="1"/>
  <c r="O24" i="40"/>
  <c r="L24" i="40"/>
  <c r="H24" i="40"/>
  <c r="N24" i="40" s="1"/>
  <c r="J23" i="40"/>
  <c r="L23" i="40" s="1"/>
  <c r="H23" i="40"/>
  <c r="F23" i="40"/>
  <c r="J74" i="39"/>
  <c r="F74" i="39"/>
  <c r="J59" i="39"/>
  <c r="G59" i="39"/>
  <c r="K59" i="39" s="1"/>
  <c r="L59" i="39" s="1"/>
  <c r="F59" i="39"/>
  <c r="J58" i="39"/>
  <c r="G58" i="39"/>
  <c r="K58" i="39" s="1"/>
  <c r="L58" i="39" s="1"/>
  <c r="F58" i="39"/>
  <c r="J57" i="39"/>
  <c r="G57" i="39"/>
  <c r="K57" i="39" s="1"/>
  <c r="L57" i="39" s="1"/>
  <c r="F57" i="39"/>
  <c r="J56" i="39"/>
  <c r="G56" i="39"/>
  <c r="K56" i="39" s="1"/>
  <c r="L56" i="39" s="1"/>
  <c r="F56" i="39"/>
  <c r="J55" i="39"/>
  <c r="J45" i="39" s="1"/>
  <c r="L45" i="39" s="1"/>
  <c r="G55" i="39"/>
  <c r="K55" i="39" s="1"/>
  <c r="L55" i="39" s="1"/>
  <c r="F55" i="39"/>
  <c r="K54" i="39"/>
  <c r="L54" i="39" s="1"/>
  <c r="J54" i="39"/>
  <c r="G54" i="39"/>
  <c r="H54" i="39" s="1"/>
  <c r="F54" i="39"/>
  <c r="L53" i="39"/>
  <c r="N53" i="39" s="1"/>
  <c r="J53" i="39"/>
  <c r="H53" i="39"/>
  <c r="F53" i="39"/>
  <c r="J52" i="39"/>
  <c r="F52" i="39"/>
  <c r="J51" i="39"/>
  <c r="F51" i="39"/>
  <c r="J49" i="39"/>
  <c r="F49" i="39"/>
  <c r="K48" i="39"/>
  <c r="K49" i="39" s="1"/>
  <c r="J48" i="39"/>
  <c r="L48" i="39" s="1"/>
  <c r="G48" i="39"/>
  <c r="G49" i="39" s="1"/>
  <c r="F48" i="39"/>
  <c r="L46" i="39"/>
  <c r="N46" i="39" s="1"/>
  <c r="J46" i="39"/>
  <c r="H46" i="39"/>
  <c r="O46" i="39" s="1"/>
  <c r="F46" i="39"/>
  <c r="K45" i="39"/>
  <c r="G45" i="39"/>
  <c r="F45" i="39"/>
  <c r="L44" i="39"/>
  <c r="K44" i="39"/>
  <c r="J44" i="39"/>
  <c r="G44" i="39"/>
  <c r="H44" i="39" s="1"/>
  <c r="F44" i="39"/>
  <c r="K43" i="39"/>
  <c r="L43" i="39" s="1"/>
  <c r="N43" i="39" s="1"/>
  <c r="J43" i="39"/>
  <c r="G43" i="39"/>
  <c r="H43" i="39" s="1"/>
  <c r="F43" i="39"/>
  <c r="K42" i="39"/>
  <c r="G42" i="39"/>
  <c r="H42" i="39" s="1"/>
  <c r="F42" i="39"/>
  <c r="L41" i="39"/>
  <c r="N41" i="39" s="1"/>
  <c r="J41" i="39"/>
  <c r="H41" i="39"/>
  <c r="F41" i="39"/>
  <c r="K40" i="39"/>
  <c r="G40" i="39"/>
  <c r="H40" i="39" s="1"/>
  <c r="F40" i="39"/>
  <c r="B40" i="39"/>
  <c r="K38" i="39"/>
  <c r="L38" i="39" s="1"/>
  <c r="G38" i="39"/>
  <c r="H38" i="39" s="1"/>
  <c r="O38" i="39" s="1"/>
  <c r="K37" i="39"/>
  <c r="L37" i="39" s="1"/>
  <c r="G37" i="39"/>
  <c r="H37" i="39" s="1"/>
  <c r="O37" i="39" s="1"/>
  <c r="K36" i="39"/>
  <c r="L36" i="39" s="1"/>
  <c r="G36" i="39"/>
  <c r="H36" i="39" s="1"/>
  <c r="O36" i="39" s="1"/>
  <c r="K35" i="39"/>
  <c r="L35" i="39" s="1"/>
  <c r="G35" i="39"/>
  <c r="H35" i="39" s="1"/>
  <c r="O35" i="39" s="1"/>
  <c r="K34" i="39"/>
  <c r="L34" i="39" s="1"/>
  <c r="G34" i="39"/>
  <c r="H34" i="39" s="1"/>
  <c r="O34" i="39" s="1"/>
  <c r="K33" i="39"/>
  <c r="L33" i="39" s="1"/>
  <c r="G33" i="39"/>
  <c r="H33" i="39" s="1"/>
  <c r="O33" i="39" s="1"/>
  <c r="K32" i="39"/>
  <c r="L32" i="39" s="1"/>
  <c r="G32" i="39"/>
  <c r="H32" i="39" s="1"/>
  <c r="O32" i="39" s="1"/>
  <c r="K31" i="39"/>
  <c r="L31" i="39" s="1"/>
  <c r="J31" i="39"/>
  <c r="H31" i="39"/>
  <c r="O31" i="39" s="1"/>
  <c r="G31" i="39"/>
  <c r="F31" i="39"/>
  <c r="K30" i="39"/>
  <c r="L30" i="39" s="1"/>
  <c r="G30" i="39"/>
  <c r="H30" i="39" s="1"/>
  <c r="O30" i="39" s="1"/>
  <c r="K29" i="39"/>
  <c r="L29" i="39" s="1"/>
  <c r="J29" i="39"/>
  <c r="G29" i="39"/>
  <c r="F29" i="39"/>
  <c r="H29" i="39" s="1"/>
  <c r="L28" i="39"/>
  <c r="H28" i="39"/>
  <c r="N28" i="39" s="1"/>
  <c r="L27" i="39"/>
  <c r="H27" i="39"/>
  <c r="N27" i="39" s="1"/>
  <c r="L26" i="39"/>
  <c r="H26" i="39"/>
  <c r="N26" i="39" s="1"/>
  <c r="L25" i="39"/>
  <c r="H25" i="39"/>
  <c r="N25" i="39" s="1"/>
  <c r="L24" i="39"/>
  <c r="H24" i="39"/>
  <c r="N24" i="39" s="1"/>
  <c r="J23" i="39"/>
  <c r="L23" i="39" s="1"/>
  <c r="F23" i="39"/>
  <c r="H23" i="39" s="1"/>
  <c r="J74" i="38"/>
  <c r="F74" i="38"/>
  <c r="J59" i="38"/>
  <c r="G59" i="38"/>
  <c r="K59" i="38" s="1"/>
  <c r="L59" i="38" s="1"/>
  <c r="F59" i="38"/>
  <c r="J58" i="38"/>
  <c r="G58" i="38"/>
  <c r="K58" i="38" s="1"/>
  <c r="L58" i="38" s="1"/>
  <c r="F58" i="38"/>
  <c r="J57" i="38"/>
  <c r="G57" i="38"/>
  <c r="K57" i="38" s="1"/>
  <c r="L57" i="38" s="1"/>
  <c r="F57" i="38"/>
  <c r="J56" i="38"/>
  <c r="G56" i="38"/>
  <c r="K56" i="38" s="1"/>
  <c r="L56" i="38" s="1"/>
  <c r="F56" i="38"/>
  <c r="J55" i="38"/>
  <c r="J45" i="38" s="1"/>
  <c r="G55" i="38"/>
  <c r="K55" i="38" s="1"/>
  <c r="L55" i="38" s="1"/>
  <c r="F55" i="38"/>
  <c r="K54" i="38"/>
  <c r="L54" i="38" s="1"/>
  <c r="J54" i="38"/>
  <c r="G54" i="38"/>
  <c r="H54" i="38" s="1"/>
  <c r="F54" i="38"/>
  <c r="L53" i="38"/>
  <c r="N53" i="38" s="1"/>
  <c r="J53" i="38"/>
  <c r="H53" i="38"/>
  <c r="O53" i="38" s="1"/>
  <c r="F53" i="38"/>
  <c r="J52" i="38"/>
  <c r="F52" i="38"/>
  <c r="J51" i="38"/>
  <c r="F51" i="38"/>
  <c r="J49" i="38"/>
  <c r="F49" i="38"/>
  <c r="K48" i="38"/>
  <c r="K49" i="38" s="1"/>
  <c r="J48" i="38"/>
  <c r="G48" i="38"/>
  <c r="G49" i="38" s="1"/>
  <c r="F48" i="38"/>
  <c r="L46" i="38"/>
  <c r="N46" i="38" s="1"/>
  <c r="J46" i="38"/>
  <c r="H46" i="38"/>
  <c r="F46" i="38"/>
  <c r="K45" i="38"/>
  <c r="G45" i="38"/>
  <c r="F45" i="38"/>
  <c r="K44" i="38"/>
  <c r="L44" i="38" s="1"/>
  <c r="J44" i="38"/>
  <c r="G44" i="38"/>
  <c r="H44" i="38" s="1"/>
  <c r="F44" i="38"/>
  <c r="K43" i="38"/>
  <c r="L43" i="38" s="1"/>
  <c r="J43" i="38"/>
  <c r="G43" i="38"/>
  <c r="H43" i="38" s="1"/>
  <c r="F43" i="38"/>
  <c r="K42" i="38"/>
  <c r="G42" i="38"/>
  <c r="H42" i="38" s="1"/>
  <c r="F42" i="38"/>
  <c r="L41" i="38"/>
  <c r="N41" i="38" s="1"/>
  <c r="J41" i="38"/>
  <c r="H41" i="38"/>
  <c r="O41" i="38" s="1"/>
  <c r="F41" i="38"/>
  <c r="K40" i="38"/>
  <c r="G40" i="38"/>
  <c r="H40" i="38" s="1"/>
  <c r="F40" i="38"/>
  <c r="B40" i="38"/>
  <c r="K38" i="38"/>
  <c r="L38" i="38" s="1"/>
  <c r="G38" i="38"/>
  <c r="H38" i="38" s="1"/>
  <c r="O38" i="38" s="1"/>
  <c r="K37" i="38"/>
  <c r="L37" i="38" s="1"/>
  <c r="G37" i="38"/>
  <c r="H37" i="38" s="1"/>
  <c r="O37" i="38" s="1"/>
  <c r="K36" i="38"/>
  <c r="L36" i="38" s="1"/>
  <c r="G36" i="38"/>
  <c r="H36" i="38" s="1"/>
  <c r="O36" i="38" s="1"/>
  <c r="K35" i="38"/>
  <c r="L35" i="38" s="1"/>
  <c r="G35" i="38"/>
  <c r="H35" i="38" s="1"/>
  <c r="O35" i="38" s="1"/>
  <c r="K34" i="38"/>
  <c r="L34" i="38" s="1"/>
  <c r="G34" i="38"/>
  <c r="H34" i="38" s="1"/>
  <c r="O34" i="38" s="1"/>
  <c r="K33" i="38"/>
  <c r="L33" i="38" s="1"/>
  <c r="G33" i="38"/>
  <c r="H33" i="38" s="1"/>
  <c r="O33" i="38" s="1"/>
  <c r="K32" i="38"/>
  <c r="L32" i="38" s="1"/>
  <c r="G32" i="38"/>
  <c r="H32" i="38" s="1"/>
  <c r="O32" i="38" s="1"/>
  <c r="K31" i="38"/>
  <c r="L31" i="38" s="1"/>
  <c r="J31" i="38"/>
  <c r="G31" i="38"/>
  <c r="H31" i="38" s="1"/>
  <c r="O31" i="38" s="1"/>
  <c r="F31" i="38"/>
  <c r="K30" i="38"/>
  <c r="L30" i="38" s="1"/>
  <c r="G30" i="38"/>
  <c r="H30" i="38" s="1"/>
  <c r="K29" i="38"/>
  <c r="L29" i="38" s="1"/>
  <c r="E21" i="28" s="1"/>
  <c r="J29" i="38"/>
  <c r="G29" i="38"/>
  <c r="H29" i="38" s="1"/>
  <c r="D21" i="28" s="1"/>
  <c r="F29" i="38"/>
  <c r="L28" i="38"/>
  <c r="N28" i="38" s="1"/>
  <c r="H28" i="38"/>
  <c r="O28" i="38" s="1"/>
  <c r="L27" i="38"/>
  <c r="N27" i="38" s="1"/>
  <c r="H27" i="38"/>
  <c r="O27" i="38" s="1"/>
  <c r="L26" i="38"/>
  <c r="N26" i="38" s="1"/>
  <c r="H26" i="38"/>
  <c r="O26" i="38" s="1"/>
  <c r="L25" i="38"/>
  <c r="N25" i="38" s="1"/>
  <c r="H25" i="38"/>
  <c r="O25" i="38" s="1"/>
  <c r="L24" i="38"/>
  <c r="N24" i="38" s="1"/>
  <c r="H24" i="38"/>
  <c r="O24" i="38" s="1"/>
  <c r="J23" i="38"/>
  <c r="L23" i="38" s="1"/>
  <c r="F23" i="38"/>
  <c r="H23" i="38" s="1"/>
  <c r="J74" i="37"/>
  <c r="F74" i="37"/>
  <c r="J59" i="37"/>
  <c r="G59" i="37"/>
  <c r="K59" i="37" s="1"/>
  <c r="L59" i="37" s="1"/>
  <c r="F59" i="37"/>
  <c r="J58" i="37"/>
  <c r="G58" i="37"/>
  <c r="K58" i="37" s="1"/>
  <c r="L58" i="37" s="1"/>
  <c r="F58" i="37"/>
  <c r="J57" i="37"/>
  <c r="G57" i="37"/>
  <c r="K57" i="37" s="1"/>
  <c r="L57" i="37" s="1"/>
  <c r="F57" i="37"/>
  <c r="J56" i="37"/>
  <c r="G56" i="37"/>
  <c r="K56" i="37" s="1"/>
  <c r="L56" i="37" s="1"/>
  <c r="F56" i="37"/>
  <c r="J55" i="37"/>
  <c r="J45" i="37" s="1"/>
  <c r="G55" i="37"/>
  <c r="K55" i="37" s="1"/>
  <c r="L55" i="37" s="1"/>
  <c r="F55" i="37"/>
  <c r="K54" i="37"/>
  <c r="L54" i="37" s="1"/>
  <c r="J54" i="37"/>
  <c r="G54" i="37"/>
  <c r="H54" i="37" s="1"/>
  <c r="F54" i="37"/>
  <c r="J53" i="37"/>
  <c r="L53" i="37" s="1"/>
  <c r="N53" i="37" s="1"/>
  <c r="H53" i="37"/>
  <c r="O53" i="37" s="1"/>
  <c r="F53" i="37"/>
  <c r="J52" i="37"/>
  <c r="F52" i="37"/>
  <c r="J51" i="37"/>
  <c r="F51" i="37"/>
  <c r="J49" i="37"/>
  <c r="H49" i="37"/>
  <c r="F49" i="37"/>
  <c r="K48" i="37"/>
  <c r="K49" i="37" s="1"/>
  <c r="J48" i="37"/>
  <c r="L48" i="37" s="1"/>
  <c r="H48" i="37"/>
  <c r="G48" i="37"/>
  <c r="G49" i="37" s="1"/>
  <c r="F48" i="37"/>
  <c r="L46" i="37"/>
  <c r="J46" i="37"/>
  <c r="F46" i="37"/>
  <c r="H46" i="37" s="1"/>
  <c r="K45" i="37"/>
  <c r="G45" i="37"/>
  <c r="F45" i="37"/>
  <c r="K44" i="37"/>
  <c r="L44" i="37" s="1"/>
  <c r="J44" i="37"/>
  <c r="G44" i="37"/>
  <c r="F44" i="37"/>
  <c r="K43" i="37"/>
  <c r="L43" i="37" s="1"/>
  <c r="J43" i="37"/>
  <c r="G43" i="37"/>
  <c r="F43" i="37"/>
  <c r="K42" i="37"/>
  <c r="G42" i="37"/>
  <c r="F42" i="37"/>
  <c r="J41" i="37"/>
  <c r="L41" i="37" s="1"/>
  <c r="N41" i="37" s="1"/>
  <c r="H41" i="37"/>
  <c r="F41" i="37"/>
  <c r="K40" i="37"/>
  <c r="G40" i="37"/>
  <c r="H40" i="37" s="1"/>
  <c r="F40" i="37"/>
  <c r="B40" i="37"/>
  <c r="K38" i="37"/>
  <c r="L38" i="37" s="1"/>
  <c r="G38" i="37"/>
  <c r="H38" i="37" s="1"/>
  <c r="O38" i="37" s="1"/>
  <c r="K37" i="37"/>
  <c r="L37" i="37" s="1"/>
  <c r="N37" i="37" s="1"/>
  <c r="G37" i="37"/>
  <c r="H37" i="37" s="1"/>
  <c r="O37" i="37" s="1"/>
  <c r="K36" i="37"/>
  <c r="L36" i="37" s="1"/>
  <c r="G36" i="37"/>
  <c r="H36" i="37" s="1"/>
  <c r="O36" i="37" s="1"/>
  <c r="K35" i="37"/>
  <c r="L35" i="37" s="1"/>
  <c r="G35" i="37"/>
  <c r="H35" i="37" s="1"/>
  <c r="O35" i="37" s="1"/>
  <c r="K34" i="37"/>
  <c r="L34" i="37" s="1"/>
  <c r="G34" i="37"/>
  <c r="H34" i="37" s="1"/>
  <c r="O34" i="37" s="1"/>
  <c r="K33" i="37"/>
  <c r="L33" i="37" s="1"/>
  <c r="G33" i="37"/>
  <c r="H33" i="37" s="1"/>
  <c r="O33" i="37" s="1"/>
  <c r="K32" i="37"/>
  <c r="L32" i="37" s="1"/>
  <c r="H32" i="37"/>
  <c r="O32" i="37" s="1"/>
  <c r="G32" i="37"/>
  <c r="K31" i="37"/>
  <c r="L31" i="37" s="1"/>
  <c r="N31" i="37" s="1"/>
  <c r="J31" i="37"/>
  <c r="G31" i="37"/>
  <c r="H31" i="37" s="1"/>
  <c r="O31" i="37" s="1"/>
  <c r="F31" i="37"/>
  <c r="K30" i="37"/>
  <c r="L30" i="37" s="1"/>
  <c r="G30" i="37"/>
  <c r="H30" i="37" s="1"/>
  <c r="O30" i="37" s="1"/>
  <c r="K29" i="37"/>
  <c r="L29" i="37" s="1"/>
  <c r="J29" i="37"/>
  <c r="G29" i="37"/>
  <c r="F29" i="37"/>
  <c r="O28" i="37"/>
  <c r="L28" i="37"/>
  <c r="H28" i="37"/>
  <c r="N28" i="37" s="1"/>
  <c r="O27" i="37"/>
  <c r="L27" i="37"/>
  <c r="H27" i="37"/>
  <c r="N27" i="37" s="1"/>
  <c r="O26" i="37"/>
  <c r="L26" i="37"/>
  <c r="H26" i="37"/>
  <c r="N26" i="37" s="1"/>
  <c r="O25" i="37"/>
  <c r="L25" i="37"/>
  <c r="H25" i="37"/>
  <c r="N25" i="37" s="1"/>
  <c r="O24" i="37"/>
  <c r="L24" i="37"/>
  <c r="H24" i="37"/>
  <c r="N24" i="37" s="1"/>
  <c r="J23" i="37"/>
  <c r="L23" i="37" s="1"/>
  <c r="H23" i="37"/>
  <c r="F23" i="37"/>
  <c r="J74" i="36"/>
  <c r="K44" i="36" s="1"/>
  <c r="L44" i="36" s="1"/>
  <c r="F74" i="36"/>
  <c r="G54" i="36" s="1"/>
  <c r="H54" i="36" s="1"/>
  <c r="G59" i="36"/>
  <c r="K59" i="36" s="1"/>
  <c r="F59" i="36"/>
  <c r="J59" i="36" s="1"/>
  <c r="K58" i="36"/>
  <c r="G58" i="36"/>
  <c r="F58" i="36"/>
  <c r="J58" i="36" s="1"/>
  <c r="G57" i="36"/>
  <c r="K57" i="36" s="1"/>
  <c r="L57" i="36" s="1"/>
  <c r="F57" i="36"/>
  <c r="J57" i="36" s="1"/>
  <c r="G56" i="36"/>
  <c r="H56" i="36" s="1"/>
  <c r="F56" i="36"/>
  <c r="J56" i="36" s="1"/>
  <c r="G55" i="36"/>
  <c r="K55" i="36" s="1"/>
  <c r="F55" i="36"/>
  <c r="J54" i="36"/>
  <c r="F54" i="36"/>
  <c r="N53" i="36"/>
  <c r="J53" i="36"/>
  <c r="L53" i="36" s="1"/>
  <c r="F53" i="36"/>
  <c r="H53" i="36" s="1"/>
  <c r="F52" i="36"/>
  <c r="J52" i="36" s="1"/>
  <c r="F51" i="36"/>
  <c r="J51" i="36" s="1"/>
  <c r="K49" i="36"/>
  <c r="L49" i="36" s="1"/>
  <c r="J49" i="36"/>
  <c r="F49" i="36"/>
  <c r="K48" i="36"/>
  <c r="L48" i="36" s="1"/>
  <c r="J48" i="36"/>
  <c r="F48" i="36"/>
  <c r="J46" i="36"/>
  <c r="L46" i="36" s="1"/>
  <c r="F46" i="36"/>
  <c r="H46" i="36" s="1"/>
  <c r="J44" i="36"/>
  <c r="F44" i="36"/>
  <c r="K43" i="36"/>
  <c r="L43" i="36" s="1"/>
  <c r="J43" i="36"/>
  <c r="H43" i="36"/>
  <c r="G43" i="36"/>
  <c r="F43" i="36"/>
  <c r="K42" i="36"/>
  <c r="G42" i="36"/>
  <c r="H42" i="36" s="1"/>
  <c r="F42" i="36"/>
  <c r="J41" i="36"/>
  <c r="L41" i="36" s="1"/>
  <c r="N41" i="36" s="1"/>
  <c r="F41" i="36"/>
  <c r="H41" i="36" s="1"/>
  <c r="K40" i="36"/>
  <c r="G40" i="36"/>
  <c r="H40" i="36" s="1"/>
  <c r="F40" i="36"/>
  <c r="B40" i="36"/>
  <c r="K38" i="36"/>
  <c r="L38" i="36" s="1"/>
  <c r="N38" i="36" s="1"/>
  <c r="G38" i="36"/>
  <c r="H38" i="36" s="1"/>
  <c r="O38" i="36" s="1"/>
  <c r="K37" i="36"/>
  <c r="L37" i="36" s="1"/>
  <c r="H37" i="36"/>
  <c r="O37" i="36" s="1"/>
  <c r="G37" i="36"/>
  <c r="K36" i="36"/>
  <c r="L36" i="36" s="1"/>
  <c r="N36" i="36" s="1"/>
  <c r="G36" i="36"/>
  <c r="H36" i="36" s="1"/>
  <c r="O36" i="36" s="1"/>
  <c r="K35" i="36"/>
  <c r="L35" i="36" s="1"/>
  <c r="G35" i="36"/>
  <c r="H35" i="36" s="1"/>
  <c r="O35" i="36" s="1"/>
  <c r="L34" i="36"/>
  <c r="K34" i="36"/>
  <c r="G34" i="36"/>
  <c r="H34" i="36" s="1"/>
  <c r="O34" i="36" s="1"/>
  <c r="K33" i="36"/>
  <c r="L33" i="36" s="1"/>
  <c r="H33" i="36"/>
  <c r="O33" i="36" s="1"/>
  <c r="G33" i="36"/>
  <c r="K32" i="36"/>
  <c r="L32" i="36" s="1"/>
  <c r="G32" i="36"/>
  <c r="H32" i="36" s="1"/>
  <c r="O32" i="36" s="1"/>
  <c r="K31" i="36"/>
  <c r="J31" i="36"/>
  <c r="G31" i="36"/>
  <c r="H31" i="36" s="1"/>
  <c r="O31" i="36" s="1"/>
  <c r="F31" i="36"/>
  <c r="K30" i="36"/>
  <c r="L30" i="36" s="1"/>
  <c r="G30" i="36"/>
  <c r="H30" i="36" s="1"/>
  <c r="O30" i="36" s="1"/>
  <c r="K29" i="36"/>
  <c r="L29" i="36" s="1"/>
  <c r="J29" i="36"/>
  <c r="G29" i="36"/>
  <c r="H29" i="36" s="1"/>
  <c r="F29" i="36"/>
  <c r="O28" i="36"/>
  <c r="L28" i="36"/>
  <c r="N28" i="36" s="1"/>
  <c r="H28" i="36"/>
  <c r="O27" i="36"/>
  <c r="L27" i="36"/>
  <c r="N27" i="36" s="1"/>
  <c r="H27" i="36"/>
  <c r="O26" i="36"/>
  <c r="L26" i="36"/>
  <c r="N26" i="36" s="1"/>
  <c r="H26" i="36"/>
  <c r="O25" i="36"/>
  <c r="L25" i="36"/>
  <c r="N25" i="36" s="1"/>
  <c r="H25" i="36"/>
  <c r="O24" i="36"/>
  <c r="L24" i="36"/>
  <c r="N24" i="36" s="1"/>
  <c r="H24" i="36"/>
  <c r="L23" i="36"/>
  <c r="J23" i="36"/>
  <c r="F23" i="36"/>
  <c r="H23" i="36" s="1"/>
  <c r="L45" i="38" l="1"/>
  <c r="H48" i="44"/>
  <c r="G54" i="44"/>
  <c r="G44" i="44"/>
  <c r="L31" i="44"/>
  <c r="L39" i="44" s="1"/>
  <c r="H40" i="44"/>
  <c r="O40" i="44" s="1"/>
  <c r="L43" i="44"/>
  <c r="N43" i="44" s="1"/>
  <c r="O43" i="44" s="1"/>
  <c r="L44" i="44"/>
  <c r="H55" i="44"/>
  <c r="N55" i="44" s="1"/>
  <c r="O55" i="44" s="1"/>
  <c r="L54" i="44"/>
  <c r="J53" i="44"/>
  <c r="L53" i="44" s="1"/>
  <c r="N53" i="44" s="1"/>
  <c r="O53" i="44" s="1"/>
  <c r="J59" i="44"/>
  <c r="L59" i="44" s="1"/>
  <c r="N59" i="44" s="1"/>
  <c r="O59" i="44" s="1"/>
  <c r="H29" i="44"/>
  <c r="D31" i="28" s="1"/>
  <c r="L41" i="44"/>
  <c r="L48" i="44"/>
  <c r="H54" i="44"/>
  <c r="L56" i="44"/>
  <c r="L58" i="44"/>
  <c r="H41" i="44"/>
  <c r="O41" i="44" s="1"/>
  <c r="H44" i="44"/>
  <c r="F45" i="44"/>
  <c r="H45" i="44" s="1"/>
  <c r="L60" i="44"/>
  <c r="L42" i="47"/>
  <c r="L42" i="44"/>
  <c r="N42" i="44" s="1"/>
  <c r="O42" i="44" s="1"/>
  <c r="L40" i="47"/>
  <c r="L40" i="45"/>
  <c r="N40" i="45" s="1"/>
  <c r="N40" i="47"/>
  <c r="N56" i="47"/>
  <c r="O56" i="47" s="1"/>
  <c r="N34" i="47"/>
  <c r="N38" i="47"/>
  <c r="H45" i="47"/>
  <c r="N32" i="47"/>
  <c r="N55" i="47"/>
  <c r="O55" i="47" s="1"/>
  <c r="L39" i="47"/>
  <c r="N23" i="47"/>
  <c r="O23" i="47" s="1"/>
  <c r="O42" i="47"/>
  <c r="N45" i="47"/>
  <c r="O45" i="47" s="1"/>
  <c r="G49" i="47"/>
  <c r="H48" i="47"/>
  <c r="N30" i="47"/>
  <c r="N37" i="47"/>
  <c r="N42" i="47"/>
  <c r="N43" i="47"/>
  <c r="O43" i="47" s="1"/>
  <c r="N44" i="47"/>
  <c r="O44" i="47" s="1"/>
  <c r="K52" i="47"/>
  <c r="L52" i="47" s="1"/>
  <c r="K51" i="47"/>
  <c r="L51" i="47" s="1"/>
  <c r="L49" i="47"/>
  <c r="N53" i="47"/>
  <c r="O53" i="47" s="1"/>
  <c r="O57" i="47"/>
  <c r="O59" i="47"/>
  <c r="O60" i="47"/>
  <c r="N29" i="47"/>
  <c r="O29" i="47" s="1"/>
  <c r="N31" i="47"/>
  <c r="N46" i="47"/>
  <c r="O46" i="47" s="1"/>
  <c r="O58" i="47"/>
  <c r="N59" i="47"/>
  <c r="H39" i="47"/>
  <c r="L48" i="47"/>
  <c r="G49" i="46"/>
  <c r="G52" i="46" s="1"/>
  <c r="H52" i="46" s="1"/>
  <c r="K60" i="46"/>
  <c r="L60" i="46" s="1"/>
  <c r="N60" i="46" s="1"/>
  <c r="O60" i="46" s="1"/>
  <c r="O23" i="46"/>
  <c r="N23" i="46"/>
  <c r="O53" i="46"/>
  <c r="O38" i="46"/>
  <c r="N38" i="46"/>
  <c r="N55" i="46"/>
  <c r="N34" i="46"/>
  <c r="O34" i="46"/>
  <c r="O36" i="46"/>
  <c r="N36" i="46"/>
  <c r="O32" i="46"/>
  <c r="N32" i="46"/>
  <c r="N48" i="46"/>
  <c r="O48" i="46" s="1"/>
  <c r="O55" i="46"/>
  <c r="G51" i="46"/>
  <c r="H51" i="46" s="1"/>
  <c r="H54" i="46"/>
  <c r="N59" i="46"/>
  <c r="L29" i="46"/>
  <c r="N29" i="46" s="1"/>
  <c r="O29" i="46" s="1"/>
  <c r="H41" i="46"/>
  <c r="O41" i="46" s="1"/>
  <c r="L42" i="46"/>
  <c r="N42" i="46" s="1"/>
  <c r="O42" i="46" s="1"/>
  <c r="H44" i="46"/>
  <c r="H49" i="46"/>
  <c r="N49" i="46" s="1"/>
  <c r="N53" i="46"/>
  <c r="O59" i="46"/>
  <c r="H31" i="46"/>
  <c r="O31" i="46" s="1"/>
  <c r="H43" i="46"/>
  <c r="L45" i="46"/>
  <c r="K52" i="46"/>
  <c r="L52" i="46" s="1"/>
  <c r="K51" i="46"/>
  <c r="L51" i="46" s="1"/>
  <c r="H56" i="46"/>
  <c r="N56" i="46" s="1"/>
  <c r="H58" i="46"/>
  <c r="N58" i="46" s="1"/>
  <c r="L43" i="46"/>
  <c r="H45" i="46"/>
  <c r="O46" i="46"/>
  <c r="L54" i="46"/>
  <c r="H57" i="46"/>
  <c r="N57" i="46" s="1"/>
  <c r="O29" i="45"/>
  <c r="N60" i="45"/>
  <c r="O60" i="45" s="1"/>
  <c r="N30" i="45"/>
  <c r="N35" i="45"/>
  <c r="L39" i="45"/>
  <c r="N39" i="45" s="1"/>
  <c r="N33" i="45"/>
  <c r="N37" i="45"/>
  <c r="L48" i="45"/>
  <c r="L55" i="45"/>
  <c r="N55" i="45" s="1"/>
  <c r="O55" i="45" s="1"/>
  <c r="N59" i="45"/>
  <c r="H39" i="45"/>
  <c r="N23" i="45"/>
  <c r="O23" i="45" s="1"/>
  <c r="N31" i="45"/>
  <c r="N41" i="45"/>
  <c r="O53" i="45"/>
  <c r="L57" i="45"/>
  <c r="N34" i="45"/>
  <c r="O34" i="45"/>
  <c r="N38" i="45"/>
  <c r="O38" i="45"/>
  <c r="N32" i="45"/>
  <c r="O32" i="45"/>
  <c r="N36" i="45"/>
  <c r="O36" i="45"/>
  <c r="N42" i="45"/>
  <c r="O42" i="45" s="1"/>
  <c r="N43" i="45"/>
  <c r="O43" i="45" s="1"/>
  <c r="N44" i="45"/>
  <c r="K52" i="45"/>
  <c r="L52" i="45" s="1"/>
  <c r="K51" i="45"/>
  <c r="L51" i="45" s="1"/>
  <c r="L49" i="45"/>
  <c r="J45" i="45"/>
  <c r="L45" i="45" s="1"/>
  <c r="N45" i="45" s="1"/>
  <c r="O45" i="45" s="1"/>
  <c r="G51" i="45"/>
  <c r="H51" i="45" s="1"/>
  <c r="H49" i="45"/>
  <c r="G52" i="45"/>
  <c r="H52" i="45" s="1"/>
  <c r="L47" i="45"/>
  <c r="O44" i="45"/>
  <c r="L56" i="45"/>
  <c r="L58" i="45"/>
  <c r="H48" i="45"/>
  <c r="H56" i="45"/>
  <c r="H57" i="45"/>
  <c r="H58" i="45"/>
  <c r="O59" i="45"/>
  <c r="N37" i="44"/>
  <c r="H60" i="44"/>
  <c r="N33" i="44"/>
  <c r="N30" i="44"/>
  <c r="N35" i="44"/>
  <c r="N60" i="44"/>
  <c r="N23" i="44"/>
  <c r="N34" i="44"/>
  <c r="N46" i="44"/>
  <c r="O46" i="44" s="1"/>
  <c r="K52" i="44"/>
  <c r="L52" i="44" s="1"/>
  <c r="K51" i="44"/>
  <c r="L51" i="44" s="1"/>
  <c r="L49" i="44"/>
  <c r="J45" i="44"/>
  <c r="L45" i="44" s="1"/>
  <c r="H31" i="44"/>
  <c r="O31" i="44" s="1"/>
  <c r="L57" i="44"/>
  <c r="G49" i="44"/>
  <c r="H56" i="44"/>
  <c r="H57" i="44"/>
  <c r="H58" i="44"/>
  <c r="H29" i="43"/>
  <c r="N34" i="43"/>
  <c r="H55" i="43"/>
  <c r="N55" i="43" s="1"/>
  <c r="O55" i="43" s="1"/>
  <c r="H56" i="43"/>
  <c r="H57" i="43"/>
  <c r="H58" i="43"/>
  <c r="H59" i="43"/>
  <c r="N59" i="43" s="1"/>
  <c r="O59" i="43" s="1"/>
  <c r="H39" i="43"/>
  <c r="H47" i="43" s="1"/>
  <c r="N57" i="43"/>
  <c r="O57" i="43" s="1"/>
  <c r="G52" i="43"/>
  <c r="H52" i="43" s="1"/>
  <c r="G51" i="43"/>
  <c r="H51" i="43" s="1"/>
  <c r="L29" i="43"/>
  <c r="N29" i="43" s="1"/>
  <c r="O29" i="43" s="1"/>
  <c r="N32" i="43"/>
  <c r="N36" i="43"/>
  <c r="N37" i="43"/>
  <c r="L49" i="43"/>
  <c r="K52" i="43"/>
  <c r="L52" i="43" s="1"/>
  <c r="K51" i="43"/>
  <c r="L51" i="43" s="1"/>
  <c r="O53" i="43"/>
  <c r="N23" i="43"/>
  <c r="L45" i="43"/>
  <c r="N45" i="43" s="1"/>
  <c r="O45" i="43" s="1"/>
  <c r="O48" i="43"/>
  <c r="O23" i="43"/>
  <c r="N38" i="43"/>
  <c r="N43" i="43"/>
  <c r="O43" i="43" s="1"/>
  <c r="N44" i="43"/>
  <c r="O44" i="43" s="1"/>
  <c r="O46" i="43"/>
  <c r="H49" i="43"/>
  <c r="N58" i="43"/>
  <c r="O58" i="43" s="1"/>
  <c r="N38" i="42"/>
  <c r="H45" i="42"/>
  <c r="N32" i="42"/>
  <c r="N34" i="42"/>
  <c r="N36" i="42"/>
  <c r="O53" i="42"/>
  <c r="H39" i="42"/>
  <c r="O23" i="42"/>
  <c r="K55" i="42"/>
  <c r="L55" i="42" s="1"/>
  <c r="H55" i="42"/>
  <c r="H31" i="42"/>
  <c r="O31" i="42" s="1"/>
  <c r="G49" i="42"/>
  <c r="N53" i="42"/>
  <c r="K57" i="42"/>
  <c r="L57" i="42" s="1"/>
  <c r="H57" i="42"/>
  <c r="K59" i="42"/>
  <c r="L59" i="42" s="1"/>
  <c r="H59" i="42"/>
  <c r="N41" i="42"/>
  <c r="O41" i="42" s="1"/>
  <c r="K58" i="42"/>
  <c r="L58" i="42" s="1"/>
  <c r="H58" i="42"/>
  <c r="K48" i="42"/>
  <c r="K54" i="42"/>
  <c r="L54" i="42" s="1"/>
  <c r="K44" i="42"/>
  <c r="L44" i="42" s="1"/>
  <c r="N44" i="42" s="1"/>
  <c r="O44" i="42" s="1"/>
  <c r="K45" i="42"/>
  <c r="L45" i="42" s="1"/>
  <c r="N45" i="42" s="1"/>
  <c r="O45" i="42" s="1"/>
  <c r="L29" i="42"/>
  <c r="N29" i="42" s="1"/>
  <c r="O29" i="42" s="1"/>
  <c r="L43" i="42"/>
  <c r="N43" i="42" s="1"/>
  <c r="O43" i="42" s="1"/>
  <c r="N46" i="42"/>
  <c r="O46" i="42" s="1"/>
  <c r="K56" i="42"/>
  <c r="L56" i="42" s="1"/>
  <c r="H56" i="42"/>
  <c r="N37" i="41"/>
  <c r="N33" i="41"/>
  <c r="N35" i="41"/>
  <c r="L39" i="41"/>
  <c r="N39" i="41" s="1"/>
  <c r="L29" i="41"/>
  <c r="N29" i="41" s="1"/>
  <c r="O29" i="41" s="1"/>
  <c r="H55" i="41"/>
  <c r="N55" i="41" s="1"/>
  <c r="O55" i="41" s="1"/>
  <c r="H59" i="41"/>
  <c r="N30" i="41"/>
  <c r="H54" i="41"/>
  <c r="L45" i="41"/>
  <c r="N45" i="41" s="1"/>
  <c r="O45" i="41" s="1"/>
  <c r="N43" i="41"/>
  <c r="N44" i="41"/>
  <c r="O44" i="41" s="1"/>
  <c r="N46" i="41"/>
  <c r="O46" i="41" s="1"/>
  <c r="G52" i="41"/>
  <c r="H52" i="41" s="1"/>
  <c r="G51" i="41"/>
  <c r="H51" i="41" s="1"/>
  <c r="H49" i="41"/>
  <c r="O53" i="41"/>
  <c r="L58" i="41"/>
  <c r="O43" i="41"/>
  <c r="N31" i="41"/>
  <c r="J45" i="41"/>
  <c r="L56" i="41"/>
  <c r="N56" i="41" s="1"/>
  <c r="O56" i="41" s="1"/>
  <c r="O57" i="41"/>
  <c r="L48" i="41"/>
  <c r="N48" i="41" s="1"/>
  <c r="O48" i="41" s="1"/>
  <c r="K49" i="41"/>
  <c r="O23" i="41"/>
  <c r="H39" i="41"/>
  <c r="O32" i="41"/>
  <c r="O34" i="41"/>
  <c r="O36" i="41"/>
  <c r="O38" i="41"/>
  <c r="H29" i="40"/>
  <c r="N38" i="40"/>
  <c r="L48" i="40"/>
  <c r="N48" i="40" s="1"/>
  <c r="O48" i="40" s="1"/>
  <c r="N55" i="40"/>
  <c r="O55" i="40" s="1"/>
  <c r="N56" i="40"/>
  <c r="O56" i="40" s="1"/>
  <c r="N57" i="40"/>
  <c r="O57" i="40" s="1"/>
  <c r="N59" i="40"/>
  <c r="O59" i="40" s="1"/>
  <c r="N36" i="40"/>
  <c r="N23" i="40"/>
  <c r="O23" i="40" s="1"/>
  <c r="L39" i="40"/>
  <c r="N29" i="40"/>
  <c r="O29" i="40" s="1"/>
  <c r="N30" i="40"/>
  <c r="N33" i="40"/>
  <c r="O41" i="40"/>
  <c r="L45" i="40"/>
  <c r="L49" i="40"/>
  <c r="K52" i="40"/>
  <c r="L52" i="40" s="1"/>
  <c r="K51" i="40"/>
  <c r="L51" i="40" s="1"/>
  <c r="O53" i="40"/>
  <c r="N46" i="40"/>
  <c r="O46" i="40" s="1"/>
  <c r="G52" i="40"/>
  <c r="H52" i="40" s="1"/>
  <c r="G51" i="40"/>
  <c r="H51" i="40" s="1"/>
  <c r="H49" i="40"/>
  <c r="H39" i="40"/>
  <c r="N34" i="40"/>
  <c r="N35" i="40"/>
  <c r="H42" i="40"/>
  <c r="H43" i="40"/>
  <c r="H44" i="40"/>
  <c r="N44" i="40" s="1"/>
  <c r="H45" i="40"/>
  <c r="N58" i="40"/>
  <c r="O58" i="40" s="1"/>
  <c r="H45" i="39"/>
  <c r="N30" i="39"/>
  <c r="N45" i="39"/>
  <c r="O45" i="39" s="1"/>
  <c r="N31" i="39"/>
  <c r="N29" i="39"/>
  <c r="H39" i="39"/>
  <c r="O23" i="39"/>
  <c r="O29" i="39"/>
  <c r="N32" i="39"/>
  <c r="N34" i="39"/>
  <c r="N36" i="39"/>
  <c r="N38" i="39"/>
  <c r="O43" i="39"/>
  <c r="N44" i="39"/>
  <c r="O44" i="39" s="1"/>
  <c r="N23" i="39"/>
  <c r="L39" i="39"/>
  <c r="G52" i="39"/>
  <c r="H52" i="39" s="1"/>
  <c r="G51" i="39"/>
  <c r="H51" i="39" s="1"/>
  <c r="H49" i="39"/>
  <c r="N33" i="39"/>
  <c r="N35" i="39"/>
  <c r="N37" i="39"/>
  <c r="L49" i="39"/>
  <c r="K52" i="39"/>
  <c r="L52" i="39" s="1"/>
  <c r="N52" i="39" s="1"/>
  <c r="K51" i="39"/>
  <c r="L51" i="39" s="1"/>
  <c r="O53" i="39"/>
  <c r="O24" i="39"/>
  <c r="O25" i="39"/>
  <c r="O26" i="39"/>
  <c r="O27" i="39"/>
  <c r="O28" i="39"/>
  <c r="H48" i="39"/>
  <c r="N48" i="39" s="1"/>
  <c r="H55" i="39"/>
  <c r="H56" i="39"/>
  <c r="H57" i="39"/>
  <c r="H58" i="39"/>
  <c r="H59" i="39"/>
  <c r="N29" i="38"/>
  <c r="E22" i="28" s="1"/>
  <c r="N31" i="38"/>
  <c r="N33" i="38"/>
  <c r="N35" i="38"/>
  <c r="N37" i="38"/>
  <c r="H45" i="38"/>
  <c r="N45" i="38" s="1"/>
  <c r="O45" i="38" s="1"/>
  <c r="L48" i="38"/>
  <c r="N43" i="38"/>
  <c r="H39" i="38"/>
  <c r="O30" i="38"/>
  <c r="N30" i="38"/>
  <c r="L49" i="38"/>
  <c r="K52" i="38"/>
  <c r="L52" i="38" s="1"/>
  <c r="K51" i="38"/>
  <c r="L51" i="38" s="1"/>
  <c r="N23" i="38"/>
  <c r="O23" i="38" s="1"/>
  <c r="L39" i="38"/>
  <c r="O29" i="38"/>
  <c r="N32" i="38"/>
  <c r="N34" i="38"/>
  <c r="N36" i="38"/>
  <c r="N38" i="38"/>
  <c r="O43" i="38"/>
  <c r="N44" i="38"/>
  <c r="O44" i="38" s="1"/>
  <c r="O46" i="38"/>
  <c r="G52" i="38"/>
  <c r="H52" i="38" s="1"/>
  <c r="G51" i="38"/>
  <c r="H51" i="38" s="1"/>
  <c r="H49" i="38"/>
  <c r="H48" i="38"/>
  <c r="H55" i="38"/>
  <c r="N55" i="38" s="1"/>
  <c r="H56" i="38"/>
  <c r="H57" i="38"/>
  <c r="N57" i="38" s="1"/>
  <c r="H58" i="38"/>
  <c r="N58" i="38" s="1"/>
  <c r="H59" i="38"/>
  <c r="N38" i="37"/>
  <c r="N48" i="37"/>
  <c r="H29" i="37"/>
  <c r="H55" i="37"/>
  <c r="H56" i="37"/>
  <c r="H57" i="37"/>
  <c r="H58" i="37"/>
  <c r="H59" i="37"/>
  <c r="O59" i="37" s="1"/>
  <c r="N32" i="37"/>
  <c r="N44" i="37"/>
  <c r="L49" i="37"/>
  <c r="N49" i="37" s="1"/>
  <c r="O49" i="37" s="1"/>
  <c r="K52" i="37"/>
  <c r="L52" i="37" s="1"/>
  <c r="K51" i="37"/>
  <c r="L51" i="37" s="1"/>
  <c r="H39" i="37"/>
  <c r="N34" i="37"/>
  <c r="N35" i="37"/>
  <c r="H42" i="37"/>
  <c r="H43" i="37"/>
  <c r="N43" i="37" s="1"/>
  <c r="H44" i="37"/>
  <c r="H45" i="37"/>
  <c r="G52" i="37"/>
  <c r="H52" i="37" s="1"/>
  <c r="G51" i="37"/>
  <c r="H51" i="37" s="1"/>
  <c r="O46" i="37"/>
  <c r="N36" i="37"/>
  <c r="N23" i="37"/>
  <c r="O23" i="37" s="1"/>
  <c r="L39" i="37"/>
  <c r="N29" i="37"/>
  <c r="O29" i="37" s="1"/>
  <c r="N30" i="37"/>
  <c r="N33" i="37"/>
  <c r="O41" i="37"/>
  <c r="L45" i="37"/>
  <c r="N45" i="37" s="1"/>
  <c r="N46" i="37"/>
  <c r="O48" i="37"/>
  <c r="N58" i="37"/>
  <c r="O58" i="37" s="1"/>
  <c r="N37" i="36"/>
  <c r="N43" i="36"/>
  <c r="K56" i="36"/>
  <c r="L56" i="36" s="1"/>
  <c r="N56" i="36" s="1"/>
  <c r="O56" i="36" s="1"/>
  <c r="J55" i="36"/>
  <c r="J45" i="36" s="1"/>
  <c r="F45" i="36"/>
  <c r="H39" i="36"/>
  <c r="O23" i="36"/>
  <c r="N35" i="36"/>
  <c r="N46" i="36"/>
  <c r="O46" i="36" s="1"/>
  <c r="K52" i="36"/>
  <c r="L52" i="36" s="1"/>
  <c r="H55" i="36"/>
  <c r="H59" i="36"/>
  <c r="O59" i="36" s="1"/>
  <c r="N30" i="36"/>
  <c r="N33" i="36"/>
  <c r="N34" i="36"/>
  <c r="O43" i="36"/>
  <c r="O53" i="36"/>
  <c r="H58" i="36"/>
  <c r="L59" i="36"/>
  <c r="N23" i="36"/>
  <c r="N29" i="36"/>
  <c r="O29" i="36" s="1"/>
  <c r="L31" i="36"/>
  <c r="N31" i="36" s="1"/>
  <c r="N32" i="36"/>
  <c r="O41" i="36"/>
  <c r="K51" i="36"/>
  <c r="L51" i="36" s="1"/>
  <c r="H57" i="36"/>
  <c r="L58" i="36"/>
  <c r="G48" i="36"/>
  <c r="K45" i="36"/>
  <c r="K54" i="36"/>
  <c r="L54" i="36" s="1"/>
  <c r="G44" i="36"/>
  <c r="H44" i="36" s="1"/>
  <c r="G45" i="36"/>
  <c r="H45" i="36" s="1"/>
  <c r="H70" i="11"/>
  <c r="H71" i="11" s="1"/>
  <c r="H65" i="11"/>
  <c r="H64" i="11"/>
  <c r="O48" i="44" l="1"/>
  <c r="N29" i="44"/>
  <c r="O29" i="44" s="1"/>
  <c r="N48" i="44"/>
  <c r="N40" i="44"/>
  <c r="N41" i="44"/>
  <c r="N45" i="44"/>
  <c r="O45" i="44" s="1"/>
  <c r="O60" i="44"/>
  <c r="N44" i="44"/>
  <c r="O44" i="44" s="1"/>
  <c r="O23" i="44"/>
  <c r="N48" i="47"/>
  <c r="N51" i="47"/>
  <c r="O48" i="47"/>
  <c r="H47" i="47"/>
  <c r="G52" i="47"/>
  <c r="H52" i="47" s="1"/>
  <c r="N52" i="47" s="1"/>
  <c r="G51" i="47"/>
  <c r="H51" i="47" s="1"/>
  <c r="H49" i="47"/>
  <c r="L47" i="47"/>
  <c r="N39" i="47"/>
  <c r="O39" i="47" s="1"/>
  <c r="N43" i="46"/>
  <c r="O43" i="46" s="1"/>
  <c r="N52" i="46"/>
  <c r="O52" i="46" s="1"/>
  <c r="O58" i="46"/>
  <c r="N45" i="46"/>
  <c r="N31" i="46"/>
  <c r="N41" i="46"/>
  <c r="O57" i="46"/>
  <c r="N51" i="46"/>
  <c r="O51" i="46" s="1"/>
  <c r="O49" i="46"/>
  <c r="L39" i="46"/>
  <c r="N44" i="46"/>
  <c r="O44" i="46" s="1"/>
  <c r="H39" i="46"/>
  <c r="O45" i="46"/>
  <c r="O56" i="46"/>
  <c r="L50" i="45"/>
  <c r="L62" i="45" s="1"/>
  <c r="N58" i="45"/>
  <c r="O58" i="45" s="1"/>
  <c r="N52" i="45"/>
  <c r="H47" i="45"/>
  <c r="O39" i="45"/>
  <c r="N56" i="45"/>
  <c r="N48" i="45"/>
  <c r="O48" i="45" s="1"/>
  <c r="N51" i="45"/>
  <c r="O51" i="45" s="1"/>
  <c r="O56" i="45"/>
  <c r="O52" i="45"/>
  <c r="N49" i="45"/>
  <c r="O49" i="45" s="1"/>
  <c r="N57" i="45"/>
  <c r="O57" i="45" s="1"/>
  <c r="H49" i="44"/>
  <c r="G52" i="44"/>
  <c r="H52" i="44" s="1"/>
  <c r="G51" i="44"/>
  <c r="H51" i="44" s="1"/>
  <c r="N31" i="44"/>
  <c r="N49" i="44"/>
  <c r="L47" i="44"/>
  <c r="H39" i="44"/>
  <c r="N39" i="44" s="1"/>
  <c r="N57" i="44"/>
  <c r="O57" i="44" s="1"/>
  <c r="N58" i="44"/>
  <c r="O58" i="44" s="1"/>
  <c r="N56" i="44"/>
  <c r="O56" i="44" s="1"/>
  <c r="O56" i="43"/>
  <c r="N56" i="43"/>
  <c r="N51" i="43"/>
  <c r="O51" i="43" s="1"/>
  <c r="H50" i="43"/>
  <c r="L39" i="43"/>
  <c r="N52" i="43"/>
  <c r="O52" i="43" s="1"/>
  <c r="H61" i="43"/>
  <c r="N49" i="43"/>
  <c r="O49" i="43" s="1"/>
  <c r="N31" i="42"/>
  <c r="N59" i="42"/>
  <c r="O59" i="42" s="1"/>
  <c r="O56" i="42"/>
  <c r="H47" i="42"/>
  <c r="N56" i="42"/>
  <c r="K49" i="42"/>
  <c r="L48" i="42"/>
  <c r="N48" i="42" s="1"/>
  <c r="O48" i="42" s="1"/>
  <c r="N57" i="42"/>
  <c r="O57" i="42" s="1"/>
  <c r="N55" i="42"/>
  <c r="O55" i="42" s="1"/>
  <c r="N58" i="42"/>
  <c r="O58" i="42" s="1"/>
  <c r="L39" i="42"/>
  <c r="H49" i="42"/>
  <c r="G51" i="42"/>
  <c r="H51" i="42" s="1"/>
  <c r="G52" i="42"/>
  <c r="H52" i="42" s="1"/>
  <c r="O59" i="41"/>
  <c r="N59" i="41"/>
  <c r="N58" i="41"/>
  <c r="O58" i="41" s="1"/>
  <c r="L49" i="41"/>
  <c r="N49" i="41" s="1"/>
  <c r="O49" i="41" s="1"/>
  <c r="K52" i="41"/>
  <c r="L52" i="41" s="1"/>
  <c r="N52" i="41" s="1"/>
  <c r="K51" i="41"/>
  <c r="L51" i="41" s="1"/>
  <c r="H47" i="41"/>
  <c r="O39" i="41"/>
  <c r="O52" i="41"/>
  <c r="N49" i="40"/>
  <c r="H47" i="40"/>
  <c r="N52" i="40"/>
  <c r="O52" i="40" s="1"/>
  <c r="O49" i="40"/>
  <c r="N45" i="40"/>
  <c r="O45" i="40" s="1"/>
  <c r="O44" i="40"/>
  <c r="N43" i="40"/>
  <c r="O43" i="40" s="1"/>
  <c r="N51" i="40"/>
  <c r="O51" i="40" s="1"/>
  <c r="N39" i="40"/>
  <c r="O39" i="40" s="1"/>
  <c r="N39" i="39"/>
  <c r="O39" i="39" s="1"/>
  <c r="O58" i="39"/>
  <c r="O48" i="39"/>
  <c r="N51" i="39"/>
  <c r="O51" i="39"/>
  <c r="H47" i="39"/>
  <c r="O57" i="39"/>
  <c r="N58" i="39"/>
  <c r="O52" i="39"/>
  <c r="N59" i="39"/>
  <c r="O59" i="39" s="1"/>
  <c r="N56" i="39"/>
  <c r="O56" i="39" s="1"/>
  <c r="N49" i="39"/>
  <c r="O49" i="39" s="1"/>
  <c r="N57" i="39"/>
  <c r="N55" i="39"/>
  <c r="O55" i="39" s="1"/>
  <c r="N52" i="38"/>
  <c r="O52" i="38" s="1"/>
  <c r="N39" i="38"/>
  <c r="O39" i="38" s="1"/>
  <c r="N49" i="38"/>
  <c r="O49" i="38" s="1"/>
  <c r="N51" i="38"/>
  <c r="O51" i="38" s="1"/>
  <c r="N48" i="38"/>
  <c r="O48" i="38" s="1"/>
  <c r="O55" i="38"/>
  <c r="N59" i="38"/>
  <c r="O59" i="38" s="1"/>
  <c r="N56" i="38"/>
  <c r="O56" i="38" s="1"/>
  <c r="H47" i="38"/>
  <c r="O58" i="38"/>
  <c r="O57" i="38"/>
  <c r="O55" i="37"/>
  <c r="N56" i="37"/>
  <c r="O56" i="37" s="1"/>
  <c r="N55" i="37"/>
  <c r="N59" i="37"/>
  <c r="N57" i="37"/>
  <c r="O57" i="37" s="1"/>
  <c r="N39" i="37"/>
  <c r="O39" i="37" s="1"/>
  <c r="N51" i="37"/>
  <c r="O51" i="37" s="1"/>
  <c r="O44" i="37"/>
  <c r="N52" i="37"/>
  <c r="O52" i="37" s="1"/>
  <c r="H47" i="37"/>
  <c r="O45" i="37"/>
  <c r="O43" i="37"/>
  <c r="O58" i="36"/>
  <c r="N44" i="36"/>
  <c r="O44" i="36" s="1"/>
  <c r="L55" i="36"/>
  <c r="N55" i="36" s="1"/>
  <c r="H47" i="36"/>
  <c r="L45" i="36"/>
  <c r="N45" i="36" s="1"/>
  <c r="O55" i="36"/>
  <c r="L39" i="36"/>
  <c r="N57" i="36"/>
  <c r="O57" i="36" s="1"/>
  <c r="O45" i="36"/>
  <c r="H48" i="36"/>
  <c r="G49" i="36"/>
  <c r="N58" i="36"/>
  <c r="N59" i="36"/>
  <c r="D48" i="29"/>
  <c r="D47" i="29"/>
  <c r="D46" i="29"/>
  <c r="D45" i="29"/>
  <c r="D39" i="29"/>
  <c r="E32" i="28" l="1"/>
  <c r="E33" i="28" s="1"/>
  <c r="N47" i="47"/>
  <c r="O47" i="47" s="1"/>
  <c r="L50" i="47"/>
  <c r="N49" i="47"/>
  <c r="O49" i="47" s="1"/>
  <c r="O52" i="47"/>
  <c r="H50" i="47"/>
  <c r="O51" i="47"/>
  <c r="H47" i="46"/>
  <c r="L47" i="46"/>
  <c r="N39" i="46"/>
  <c r="O39" i="46" s="1"/>
  <c r="L65" i="45"/>
  <c r="L63" i="45"/>
  <c r="L64" i="45" s="1"/>
  <c r="L68" i="45"/>
  <c r="H50" i="45"/>
  <c r="N47" i="45"/>
  <c r="O47" i="45" s="1"/>
  <c r="H47" i="44"/>
  <c r="O39" i="44"/>
  <c r="O49" i="44"/>
  <c r="N52" i="44"/>
  <c r="O52" i="44" s="1"/>
  <c r="N51" i="44"/>
  <c r="O51" i="44" s="1"/>
  <c r="L50" i="44"/>
  <c r="H62" i="43"/>
  <c r="H77" i="43"/>
  <c r="N39" i="43"/>
  <c r="O39" i="43" s="1"/>
  <c r="H67" i="43"/>
  <c r="H50" i="42"/>
  <c r="H61" i="42"/>
  <c r="K52" i="42"/>
  <c r="L52" i="42" s="1"/>
  <c r="N52" i="42" s="1"/>
  <c r="O52" i="42" s="1"/>
  <c r="K51" i="42"/>
  <c r="L51" i="42" s="1"/>
  <c r="L49" i="42"/>
  <c r="N49" i="42" s="1"/>
  <c r="O49" i="42" s="1"/>
  <c r="N39" i="42"/>
  <c r="O39" i="42" s="1"/>
  <c r="N51" i="41"/>
  <c r="O51" i="41" s="1"/>
  <c r="H50" i="41"/>
  <c r="H50" i="40"/>
  <c r="H50" i="39"/>
  <c r="H50" i="38"/>
  <c r="H50" i="37"/>
  <c r="H49" i="36"/>
  <c r="H50" i="36" s="1"/>
  <c r="G52" i="36"/>
  <c r="H52" i="36" s="1"/>
  <c r="G51" i="36"/>
  <c r="H51" i="36" s="1"/>
  <c r="N39" i="36"/>
  <c r="O39" i="36" s="1"/>
  <c r="N48" i="36"/>
  <c r="O48" i="36" s="1"/>
  <c r="J44" i="10"/>
  <c r="F44" i="10"/>
  <c r="J44" i="9"/>
  <c r="F44" i="9"/>
  <c r="H44" i="9" s="1"/>
  <c r="J44" i="8"/>
  <c r="L44" i="8" s="1"/>
  <c r="F44" i="8"/>
  <c r="H44" i="8" s="1"/>
  <c r="G44" i="10"/>
  <c r="K44" i="10"/>
  <c r="K44" i="8"/>
  <c r="G44" i="8"/>
  <c r="K44" i="9"/>
  <c r="G44" i="9"/>
  <c r="J44" i="7"/>
  <c r="J44" i="26" s="1"/>
  <c r="F44" i="7"/>
  <c r="F44" i="26" s="1"/>
  <c r="J44" i="6"/>
  <c r="J44" i="24" s="1"/>
  <c r="G44" i="26"/>
  <c r="K44" i="26"/>
  <c r="G44" i="7"/>
  <c r="K44" i="7"/>
  <c r="G44" i="24"/>
  <c r="K44" i="24"/>
  <c r="K44" i="6"/>
  <c r="G44" i="6"/>
  <c r="F44" i="6"/>
  <c r="F44" i="24" s="1"/>
  <c r="J44" i="3"/>
  <c r="J44" i="5" s="1"/>
  <c r="K44" i="4"/>
  <c r="G44" i="4"/>
  <c r="F44" i="3"/>
  <c r="F44" i="5" s="1"/>
  <c r="J43" i="2"/>
  <c r="F43" i="2"/>
  <c r="J43" i="11"/>
  <c r="F43" i="11"/>
  <c r="G43" i="11"/>
  <c r="L44" i="10" l="1"/>
  <c r="H44" i="10"/>
  <c r="L44" i="9"/>
  <c r="H68" i="47"/>
  <c r="N50" i="47"/>
  <c r="O50" i="47" s="1"/>
  <c r="L68" i="47"/>
  <c r="L62" i="47"/>
  <c r="H62" i="47"/>
  <c r="L50" i="46"/>
  <c r="N47" i="46"/>
  <c r="O47" i="46" s="1"/>
  <c r="H50" i="46"/>
  <c r="H68" i="45"/>
  <c r="H62" i="45"/>
  <c r="L71" i="45"/>
  <c r="L69" i="45"/>
  <c r="L70" i="45" s="1"/>
  <c r="N68" i="45"/>
  <c r="L66" i="45"/>
  <c r="N50" i="45"/>
  <c r="O50" i="45" s="1"/>
  <c r="H50" i="44"/>
  <c r="N50" i="44" s="1"/>
  <c r="L68" i="44"/>
  <c r="L62" i="44"/>
  <c r="N47" i="44"/>
  <c r="O47" i="44" s="1"/>
  <c r="H70" i="43"/>
  <c r="H68" i="43"/>
  <c r="H78" i="43"/>
  <c r="H79" i="43"/>
  <c r="H64" i="42"/>
  <c r="H62" i="42"/>
  <c r="H77" i="42"/>
  <c r="N51" i="42"/>
  <c r="O51" i="42" s="1"/>
  <c r="H67" i="42"/>
  <c r="H67" i="41"/>
  <c r="H61" i="41"/>
  <c r="H67" i="40"/>
  <c r="H61" i="40"/>
  <c r="H67" i="39"/>
  <c r="H61" i="39"/>
  <c r="H61" i="38"/>
  <c r="H77" i="38" s="1"/>
  <c r="H67" i="38"/>
  <c r="H67" i="37"/>
  <c r="H61" i="37"/>
  <c r="H67" i="36"/>
  <c r="N49" i="36"/>
  <c r="O49" i="36" s="1"/>
  <c r="H61" i="36"/>
  <c r="N51" i="36"/>
  <c r="O51" i="36" s="1"/>
  <c r="N52" i="36"/>
  <c r="O52" i="36" s="1"/>
  <c r="N44" i="9"/>
  <c r="O44" i="9" s="1"/>
  <c r="L44" i="7"/>
  <c r="N44" i="8"/>
  <c r="O44" i="8" s="1"/>
  <c r="H44" i="26"/>
  <c r="L44" i="26"/>
  <c r="H44" i="7"/>
  <c r="H44" i="24"/>
  <c r="L44" i="24"/>
  <c r="H44" i="6"/>
  <c r="F44" i="21"/>
  <c r="F44" i="4"/>
  <c r="H44" i="4" s="1"/>
  <c r="J44" i="21"/>
  <c r="J44" i="4"/>
  <c r="L44" i="4" s="1"/>
  <c r="F43" i="30"/>
  <c r="J43" i="30"/>
  <c r="L44" i="6"/>
  <c r="N44" i="6" s="1"/>
  <c r="N44" i="10" l="1"/>
  <c r="H65" i="47"/>
  <c r="H63" i="47"/>
  <c r="H71" i="47"/>
  <c r="H69" i="47"/>
  <c r="H70" i="47" s="1"/>
  <c r="L65" i="47"/>
  <c r="L63" i="47"/>
  <c r="N63" i="47" s="1"/>
  <c r="N62" i="47"/>
  <c r="O62" i="47" s="1"/>
  <c r="L71" i="47"/>
  <c r="L69" i="47"/>
  <c r="N68" i="47"/>
  <c r="O68" i="47" s="1"/>
  <c r="H68" i="46"/>
  <c r="H62" i="46"/>
  <c r="N50" i="46"/>
  <c r="O50" i="46" s="1"/>
  <c r="L68" i="46"/>
  <c r="L62" i="46"/>
  <c r="H65" i="45"/>
  <c r="H63" i="45"/>
  <c r="N62" i="45"/>
  <c r="O62" i="45" s="1"/>
  <c r="L72" i="45"/>
  <c r="H71" i="45"/>
  <c r="H69" i="45"/>
  <c r="H70" i="45" s="1"/>
  <c r="N70" i="45" s="1"/>
  <c r="O68" i="45"/>
  <c r="N71" i="45"/>
  <c r="L71" i="44"/>
  <c r="L69" i="44"/>
  <c r="L65" i="44"/>
  <c r="L63" i="44"/>
  <c r="L64" i="44" s="1"/>
  <c r="O50" i="44"/>
  <c r="H68" i="44"/>
  <c r="H62" i="44"/>
  <c r="H69" i="43"/>
  <c r="H78" i="42"/>
  <c r="H79" i="42" s="1"/>
  <c r="H70" i="42"/>
  <c r="H69" i="42"/>
  <c r="H68" i="42"/>
  <c r="H63" i="42"/>
  <c r="H64" i="41"/>
  <c r="H62" i="41"/>
  <c r="H63" i="41" s="1"/>
  <c r="H77" i="41"/>
  <c r="H70" i="41"/>
  <c r="H68" i="41"/>
  <c r="H69" i="41" s="1"/>
  <c r="H64" i="40"/>
  <c r="H62" i="40"/>
  <c r="H63" i="40" s="1"/>
  <c r="H77" i="40"/>
  <c r="H70" i="40"/>
  <c r="H68" i="40"/>
  <c r="H69" i="40" s="1"/>
  <c r="H70" i="39"/>
  <c r="H68" i="39"/>
  <c r="H64" i="39"/>
  <c r="H62" i="39"/>
  <c r="H70" i="38"/>
  <c r="H68" i="38"/>
  <c r="H69" i="38" s="1"/>
  <c r="H64" i="38"/>
  <c r="H62" i="38"/>
  <c r="H63" i="38" s="1"/>
  <c r="H70" i="37"/>
  <c r="H68" i="37"/>
  <c r="H64" i="37"/>
  <c r="H62" i="37"/>
  <c r="H63" i="37" s="1"/>
  <c r="H77" i="37"/>
  <c r="H77" i="36"/>
  <c r="H62" i="36"/>
  <c r="H63" i="36" s="1"/>
  <c r="H64" i="36"/>
  <c r="H70" i="36"/>
  <c r="H68" i="36"/>
  <c r="O44" i="6"/>
  <c r="N44" i="26"/>
  <c r="O44" i="26" s="1"/>
  <c r="N44" i="24"/>
  <c r="O44" i="24" s="1"/>
  <c r="N44" i="7"/>
  <c r="O44" i="7" s="1"/>
  <c r="N44" i="4"/>
  <c r="O44" i="4" s="1"/>
  <c r="N65" i="47" l="1"/>
  <c r="O65" i="47" s="1"/>
  <c r="N71" i="47"/>
  <c r="O71" i="47" s="1"/>
  <c r="H72" i="47"/>
  <c r="N69" i="47"/>
  <c r="O69" i="47" s="1"/>
  <c r="L70" i="47"/>
  <c r="L64" i="47"/>
  <c r="O63" i="47"/>
  <c r="H64" i="47"/>
  <c r="L65" i="46"/>
  <c r="L63" i="46"/>
  <c r="N62" i="46"/>
  <c r="O62" i="46" s="1"/>
  <c r="H71" i="46"/>
  <c r="H69" i="46"/>
  <c r="H70" i="46" s="1"/>
  <c r="H65" i="46"/>
  <c r="H63" i="46"/>
  <c r="H64" i="46" s="1"/>
  <c r="L71" i="46"/>
  <c r="N71" i="46" s="1"/>
  <c r="L69" i="46"/>
  <c r="N69" i="46" s="1"/>
  <c r="N68" i="46"/>
  <c r="O68" i="46" s="1"/>
  <c r="N63" i="45"/>
  <c r="O63" i="45" s="1"/>
  <c r="H64" i="45"/>
  <c r="H72" i="45"/>
  <c r="N72" i="45" s="1"/>
  <c r="O70" i="45"/>
  <c r="N65" i="45"/>
  <c r="O65" i="45" s="1"/>
  <c r="O71" i="45"/>
  <c r="N69" i="45"/>
  <c r="O69" i="45" s="1"/>
  <c r="L66" i="44"/>
  <c r="H65" i="44"/>
  <c r="H63" i="44"/>
  <c r="H64" i="44" s="1"/>
  <c r="H71" i="44"/>
  <c r="H69" i="44"/>
  <c r="N69" i="44" s="1"/>
  <c r="L70" i="44"/>
  <c r="N62" i="44"/>
  <c r="O62" i="44" s="1"/>
  <c r="N68" i="44"/>
  <c r="O68" i="44" s="1"/>
  <c r="H71" i="43"/>
  <c r="H71" i="42"/>
  <c r="H65" i="42"/>
  <c r="H65" i="41"/>
  <c r="H78" i="41"/>
  <c r="H79" i="41"/>
  <c r="H71" i="41"/>
  <c r="H65" i="40"/>
  <c r="H71" i="40"/>
  <c r="H78" i="40"/>
  <c r="H79" i="40" s="1"/>
  <c r="H78" i="39"/>
  <c r="H63" i="39"/>
  <c r="H69" i="39"/>
  <c r="H65" i="38"/>
  <c r="H71" i="38"/>
  <c r="H78" i="38"/>
  <c r="H65" i="37"/>
  <c r="H69" i="37"/>
  <c r="H78" i="37"/>
  <c r="H79" i="37"/>
  <c r="H65" i="36"/>
  <c r="H69" i="36"/>
  <c r="H78" i="36"/>
  <c r="H79" i="36" s="1"/>
  <c r="J50" i="10"/>
  <c r="J49" i="10"/>
  <c r="J49" i="9"/>
  <c r="J50" i="9"/>
  <c r="J50" i="8"/>
  <c r="J49" i="8"/>
  <c r="J50" i="7"/>
  <c r="J50" i="26" s="1"/>
  <c r="J49" i="7"/>
  <c r="J49" i="26" s="1"/>
  <c r="J50" i="6"/>
  <c r="J50" i="24" s="1"/>
  <c r="J49" i="6"/>
  <c r="J49" i="24" s="1"/>
  <c r="J50" i="3"/>
  <c r="J50" i="4" s="1"/>
  <c r="J49" i="3"/>
  <c r="J49" i="5" s="1"/>
  <c r="J49" i="2"/>
  <c r="J48" i="2"/>
  <c r="J49" i="11"/>
  <c r="J48" i="11"/>
  <c r="L66" i="47" l="1"/>
  <c r="N64" i="47"/>
  <c r="O64" i="47" s="1"/>
  <c r="H66" i="47"/>
  <c r="L72" i="47"/>
  <c r="N72" i="47" s="1"/>
  <c r="O72" i="47" s="1"/>
  <c r="N70" i="47"/>
  <c r="O70" i="47" s="1"/>
  <c r="H66" i="46"/>
  <c r="H72" i="46"/>
  <c r="N63" i="46"/>
  <c r="O63" i="46" s="1"/>
  <c r="L70" i="46"/>
  <c r="L64" i="46"/>
  <c r="O69" i="46"/>
  <c r="O71" i="46"/>
  <c r="N65" i="46"/>
  <c r="O65" i="46" s="1"/>
  <c r="O72" i="45"/>
  <c r="H66" i="45"/>
  <c r="N64" i="45"/>
  <c r="O64" i="45" s="1"/>
  <c r="N63" i="44"/>
  <c r="L72" i="44"/>
  <c r="H66" i="44"/>
  <c r="N66" i="44" s="1"/>
  <c r="N71" i="44"/>
  <c r="O71" i="44" s="1"/>
  <c r="O69" i="44"/>
  <c r="N64" i="44"/>
  <c r="O64" i="44" s="1"/>
  <c r="N65" i="44"/>
  <c r="O65" i="44" s="1"/>
  <c r="H70" i="44"/>
  <c r="O63" i="44"/>
  <c r="H71" i="39"/>
  <c r="H79" i="39"/>
  <c r="H65" i="39"/>
  <c r="H79" i="38"/>
  <c r="H71" i="37"/>
  <c r="H71" i="36"/>
  <c r="J49" i="30"/>
  <c r="J50" i="5"/>
  <c r="J49" i="21"/>
  <c r="J50" i="21"/>
  <c r="J49" i="4"/>
  <c r="J48" i="30"/>
  <c r="N66" i="47" l="1"/>
  <c r="O66" i="47" s="1"/>
  <c r="L66" i="46"/>
  <c r="N66" i="46" s="1"/>
  <c r="O66" i="46" s="1"/>
  <c r="N64" i="46"/>
  <c r="O64" i="46" s="1"/>
  <c r="L72" i="46"/>
  <c r="N72" i="46" s="1"/>
  <c r="O72" i="46" s="1"/>
  <c r="N70" i="46"/>
  <c r="O70" i="46" s="1"/>
  <c r="N66" i="45"/>
  <c r="O66" i="45" s="1"/>
  <c r="O66" i="44"/>
  <c r="H72" i="44"/>
  <c r="N72" i="44" s="1"/>
  <c r="N70" i="44"/>
  <c r="O70" i="44" s="1"/>
  <c r="O72" i="44" l="1"/>
  <c r="G59" i="10"/>
  <c r="G58" i="10"/>
  <c r="G57" i="10"/>
  <c r="G59" i="9"/>
  <c r="G58" i="9"/>
  <c r="G57" i="9"/>
  <c r="G59" i="8"/>
  <c r="G58" i="8"/>
  <c r="G57" i="8"/>
  <c r="G59" i="26"/>
  <c r="G58" i="26"/>
  <c r="G57" i="26"/>
  <c r="G59" i="7"/>
  <c r="G58" i="7"/>
  <c r="G57" i="7"/>
  <c r="G59" i="24"/>
  <c r="G58" i="24"/>
  <c r="G57" i="24"/>
  <c r="G59" i="6"/>
  <c r="G58" i="6"/>
  <c r="G57" i="6"/>
  <c r="G59" i="4"/>
  <c r="G58" i="4"/>
  <c r="G57" i="4"/>
  <c r="G58" i="2"/>
  <c r="G57" i="2"/>
  <c r="G56" i="2"/>
  <c r="G57" i="30"/>
  <c r="G56" i="30"/>
  <c r="G55" i="30"/>
  <c r="G56" i="11"/>
  <c r="G55" i="11"/>
  <c r="G43" i="10"/>
  <c r="G43" i="9"/>
  <c r="G43" i="26"/>
  <c r="G43" i="7"/>
  <c r="G43" i="24"/>
  <c r="G43" i="6"/>
  <c r="G43" i="21"/>
  <c r="G43" i="5"/>
  <c r="F42" i="10"/>
  <c r="F31" i="10"/>
  <c r="F42" i="8"/>
  <c r="F31" i="8"/>
  <c r="F31" i="9"/>
  <c r="F42" i="9"/>
  <c r="F41" i="5"/>
  <c r="F41" i="24"/>
  <c r="F41" i="26"/>
  <c r="F41" i="10"/>
  <c r="F41" i="9"/>
  <c r="F41" i="8"/>
  <c r="G42" i="26"/>
  <c r="F42" i="26"/>
  <c r="F42" i="7"/>
  <c r="F31" i="7"/>
  <c r="F42" i="24"/>
  <c r="F42" i="6"/>
  <c r="F31" i="6"/>
  <c r="F42" i="21"/>
  <c r="F42" i="5"/>
  <c r="F42" i="4"/>
  <c r="F41" i="6" l="1"/>
  <c r="F41" i="7"/>
  <c r="F41" i="4"/>
  <c r="F41" i="21"/>
  <c r="F42" i="3"/>
  <c r="F31" i="3"/>
  <c r="F41" i="3"/>
  <c r="F41" i="2"/>
  <c r="F31" i="2"/>
  <c r="F55" i="10" l="1"/>
  <c r="J55" i="10" s="1"/>
  <c r="F55" i="9"/>
  <c r="J55" i="9" s="1"/>
  <c r="F55" i="8"/>
  <c r="J55" i="8" s="1"/>
  <c r="F55" i="26"/>
  <c r="J55" i="26" s="1"/>
  <c r="F55" i="7"/>
  <c r="J55" i="7" s="1"/>
  <c r="F55" i="24"/>
  <c r="J55" i="24" s="1"/>
  <c r="F55" i="6"/>
  <c r="J55" i="6" s="1"/>
  <c r="F55" i="21"/>
  <c r="J55" i="21" s="1"/>
  <c r="F55" i="5"/>
  <c r="J55" i="5" s="1"/>
  <c r="F55" i="4"/>
  <c r="J55" i="4" s="1"/>
  <c r="F55" i="3"/>
  <c r="J55" i="3" s="1"/>
  <c r="F54" i="2" l="1"/>
  <c r="J54" i="2" s="1"/>
  <c r="F54" i="11" l="1"/>
  <c r="F31" i="11"/>
  <c r="F29" i="11"/>
  <c r="F29" i="30" s="1"/>
  <c r="F23" i="11"/>
  <c r="F48" i="11"/>
  <c r="F54" i="30" l="1"/>
  <c r="J54" i="11"/>
  <c r="F43" i="10"/>
  <c r="F43" i="9"/>
  <c r="F43" i="8"/>
  <c r="F42" i="11"/>
  <c r="F42" i="30" s="1"/>
  <c r="F41" i="11"/>
  <c r="F40" i="10"/>
  <c r="F40" i="9"/>
  <c r="F40" i="8"/>
  <c r="F40" i="11"/>
  <c r="F40" i="30" l="1"/>
  <c r="F41" i="30"/>
  <c r="H41" i="11"/>
  <c r="F43" i="24"/>
  <c r="F43" i="6"/>
  <c r="F43" i="4"/>
  <c r="F43" i="21"/>
  <c r="F43" i="5"/>
  <c r="F43" i="3"/>
  <c r="F40" i="4"/>
  <c r="F40" i="21"/>
  <c r="F40" i="5"/>
  <c r="F40" i="3"/>
  <c r="F42" i="2"/>
  <c r="F40" i="7"/>
  <c r="F40" i="26"/>
  <c r="F40" i="24"/>
  <c r="F40" i="6"/>
  <c r="F40" i="2"/>
  <c r="F43" i="26"/>
  <c r="F43" i="7"/>
  <c r="J54" i="30"/>
  <c r="F55" i="11"/>
  <c r="J54" i="10" l="1"/>
  <c r="J45" i="10"/>
  <c r="F54" i="10"/>
  <c r="J54" i="9"/>
  <c r="J45" i="9"/>
  <c r="F54" i="9"/>
  <c r="J54" i="8"/>
  <c r="J45" i="8"/>
  <c r="F54" i="8"/>
  <c r="J72" i="7"/>
  <c r="J54" i="7"/>
  <c r="J54" i="26" s="1"/>
  <c r="J45" i="7"/>
  <c r="J45" i="26" s="1"/>
  <c r="F54" i="7"/>
  <c r="F54" i="26" s="1"/>
  <c r="J54" i="6"/>
  <c r="J54" i="24" s="1"/>
  <c r="J45" i="6"/>
  <c r="J45" i="24" s="1"/>
  <c r="F54" i="6"/>
  <c r="F54" i="24" s="1"/>
  <c r="J54" i="3"/>
  <c r="J54" i="21" s="1"/>
  <c r="J45" i="3"/>
  <c r="J45" i="4" s="1"/>
  <c r="F54" i="3"/>
  <c r="F54" i="21" s="1"/>
  <c r="J54" i="4" l="1"/>
  <c r="F54" i="5"/>
  <c r="J45" i="5"/>
  <c r="J54" i="5"/>
  <c r="F54" i="4"/>
  <c r="J45" i="21"/>
  <c r="J46" i="2" l="1"/>
  <c r="J44" i="2"/>
  <c r="F53" i="2"/>
  <c r="J44" i="30"/>
  <c r="J46" i="30"/>
  <c r="J53" i="30"/>
  <c r="F53" i="30"/>
  <c r="J53" i="11"/>
  <c r="F53" i="11"/>
  <c r="J53" i="2" l="1"/>
  <c r="J74" i="11"/>
  <c r="J46" i="11"/>
  <c r="J44" i="11"/>
  <c r="F76" i="10"/>
  <c r="F61" i="10"/>
  <c r="J61" i="10" s="1"/>
  <c r="F60" i="10"/>
  <c r="J60" i="10" s="1"/>
  <c r="F59" i="10"/>
  <c r="J59" i="10" s="1"/>
  <c r="F58" i="10"/>
  <c r="J58" i="10" s="1"/>
  <c r="F57" i="10"/>
  <c r="F56" i="10"/>
  <c r="F53" i="10"/>
  <c r="J53" i="10" s="1"/>
  <c r="F52" i="10"/>
  <c r="J52" i="10" s="1"/>
  <c r="F50" i="10"/>
  <c r="F49" i="10"/>
  <c r="F45" i="10"/>
  <c r="F29" i="10"/>
  <c r="F23" i="10"/>
  <c r="F76" i="9"/>
  <c r="F61" i="9"/>
  <c r="J61" i="9" s="1"/>
  <c r="F60" i="9"/>
  <c r="J60" i="9" s="1"/>
  <c r="F59" i="9"/>
  <c r="J59" i="9" s="1"/>
  <c r="F58" i="9"/>
  <c r="J58" i="9" s="1"/>
  <c r="F57" i="9"/>
  <c r="F56" i="9"/>
  <c r="F53" i="9"/>
  <c r="J53" i="9" s="1"/>
  <c r="F52" i="9"/>
  <c r="J52" i="9" s="1"/>
  <c r="F50" i="9"/>
  <c r="F49" i="9"/>
  <c r="F45" i="9"/>
  <c r="F29" i="9"/>
  <c r="F23" i="9"/>
  <c r="F76" i="8"/>
  <c r="F61" i="8"/>
  <c r="J61" i="8" s="1"/>
  <c r="F60" i="8"/>
  <c r="J60" i="8" s="1"/>
  <c r="F59" i="8"/>
  <c r="J59" i="8" s="1"/>
  <c r="F58" i="8"/>
  <c r="J58" i="8" s="1"/>
  <c r="F57" i="8"/>
  <c r="F56" i="8"/>
  <c r="F53" i="8"/>
  <c r="J53" i="8" s="1"/>
  <c r="F52" i="8"/>
  <c r="J52" i="8" s="1"/>
  <c r="F50" i="8"/>
  <c r="F49" i="8"/>
  <c r="F45" i="8"/>
  <c r="F29" i="8"/>
  <c r="F23" i="8"/>
  <c r="F72" i="7"/>
  <c r="F72" i="26" s="1"/>
  <c r="F61" i="7"/>
  <c r="F60" i="7"/>
  <c r="F59" i="7"/>
  <c r="F58" i="7"/>
  <c r="F57" i="7"/>
  <c r="F56" i="7"/>
  <c r="F56" i="26" s="1"/>
  <c r="F53" i="7"/>
  <c r="F52" i="7"/>
  <c r="F50" i="7"/>
  <c r="F50" i="26" s="1"/>
  <c r="F49" i="7"/>
  <c r="F49" i="26" s="1"/>
  <c r="F45" i="7"/>
  <c r="F45" i="26" s="1"/>
  <c r="F29" i="7"/>
  <c r="F23" i="7"/>
  <c r="F72" i="6"/>
  <c r="F72" i="24" s="1"/>
  <c r="F61" i="6"/>
  <c r="F60" i="6"/>
  <c r="F59" i="6"/>
  <c r="F58" i="6"/>
  <c r="F57" i="6"/>
  <c r="F56" i="6"/>
  <c r="F56" i="24" s="1"/>
  <c r="F53" i="6"/>
  <c r="F52" i="6"/>
  <c r="F50" i="6"/>
  <c r="F50" i="24" s="1"/>
  <c r="F49" i="6"/>
  <c r="F49" i="24" s="1"/>
  <c r="F45" i="6"/>
  <c r="F45" i="24" s="1"/>
  <c r="F29" i="6"/>
  <c r="F23" i="6"/>
  <c r="F72" i="3"/>
  <c r="F72" i="5" s="1"/>
  <c r="F61" i="3"/>
  <c r="F60" i="3"/>
  <c r="F59" i="3"/>
  <c r="F58" i="3"/>
  <c r="F57" i="3"/>
  <c r="F56" i="3"/>
  <c r="F56" i="5" s="1"/>
  <c r="F53" i="3"/>
  <c r="F52" i="3"/>
  <c r="F50" i="3"/>
  <c r="F50" i="5" s="1"/>
  <c r="F49" i="3"/>
  <c r="F49" i="21" s="1"/>
  <c r="F45" i="3"/>
  <c r="F29" i="3"/>
  <c r="F23" i="3"/>
  <c r="F75" i="2"/>
  <c r="F60" i="2"/>
  <c r="F59" i="2"/>
  <c r="F58" i="2"/>
  <c r="F57" i="2"/>
  <c r="F56" i="2"/>
  <c r="F55" i="2"/>
  <c r="F52" i="2"/>
  <c r="F51" i="2"/>
  <c r="F49" i="2"/>
  <c r="F48" i="2"/>
  <c r="F46" i="2"/>
  <c r="F44" i="2"/>
  <c r="F29" i="2"/>
  <c r="F23" i="2"/>
  <c r="F59" i="11"/>
  <c r="F58" i="11"/>
  <c r="F57" i="11"/>
  <c r="F56" i="11"/>
  <c r="F74" i="11"/>
  <c r="F52" i="11"/>
  <c r="F51" i="11"/>
  <c r="F49" i="11"/>
  <c r="F46" i="11"/>
  <c r="F44" i="11"/>
  <c r="F52" i="30" l="1"/>
  <c r="J52" i="30" s="1"/>
  <c r="F45" i="21"/>
  <c r="F45" i="4"/>
  <c r="G54" i="2"/>
  <c r="H54" i="2" s="1"/>
  <c r="G48" i="2"/>
  <c r="G54" i="11"/>
  <c r="H54" i="11" s="1"/>
  <c r="G48" i="11"/>
  <c r="G49" i="11" s="1"/>
  <c r="F45" i="11"/>
  <c r="K54" i="11"/>
  <c r="L54" i="11" s="1"/>
  <c r="K48" i="11"/>
  <c r="K49" i="11" s="1"/>
  <c r="K52" i="11" s="1"/>
  <c r="F58" i="26"/>
  <c r="J58" i="26" s="1"/>
  <c r="J58" i="7"/>
  <c r="J60" i="2"/>
  <c r="F59" i="26"/>
  <c r="J59" i="26" s="1"/>
  <c r="J59" i="7"/>
  <c r="F58" i="24"/>
  <c r="J58" i="24" s="1"/>
  <c r="J58" i="6"/>
  <c r="F57" i="5"/>
  <c r="F46" i="3"/>
  <c r="J57" i="3"/>
  <c r="F59" i="24"/>
  <c r="J59" i="24" s="1"/>
  <c r="J59" i="6"/>
  <c r="F46" i="9"/>
  <c r="J57" i="9"/>
  <c r="J46" i="9" s="1"/>
  <c r="F58" i="21"/>
  <c r="J58" i="21" s="1"/>
  <c r="J58" i="3"/>
  <c r="F60" i="24"/>
  <c r="J60" i="24" s="1"/>
  <c r="J60" i="6"/>
  <c r="F61" i="5"/>
  <c r="J61" i="5" s="1"/>
  <c r="J61" i="3"/>
  <c r="J59" i="2"/>
  <c r="F57" i="24"/>
  <c r="J57" i="6"/>
  <c r="F46" i="6"/>
  <c r="F46" i="10"/>
  <c r="J57" i="10"/>
  <c r="J46" i="10" s="1"/>
  <c r="F59" i="21"/>
  <c r="J59" i="21" s="1"/>
  <c r="J59" i="3"/>
  <c r="F61" i="24"/>
  <c r="J61" i="24" s="1"/>
  <c r="J61" i="6"/>
  <c r="F46" i="8"/>
  <c r="J57" i="8"/>
  <c r="J46" i="8" s="1"/>
  <c r="J58" i="2"/>
  <c r="F57" i="26"/>
  <c r="J57" i="7"/>
  <c r="F46" i="7"/>
  <c r="F60" i="26"/>
  <c r="J60" i="26" s="1"/>
  <c r="J60" i="7"/>
  <c r="F61" i="26"/>
  <c r="J61" i="26" s="1"/>
  <c r="J61" i="7"/>
  <c r="F45" i="2"/>
  <c r="J56" i="2"/>
  <c r="J57" i="2"/>
  <c r="F60" i="21"/>
  <c r="J60" i="21" s="1"/>
  <c r="J60" i="3"/>
  <c r="F53" i="24"/>
  <c r="J53" i="24" s="1"/>
  <c r="J53" i="6"/>
  <c r="F53" i="5"/>
  <c r="J53" i="5" s="1"/>
  <c r="J53" i="3"/>
  <c r="J52" i="2"/>
  <c r="F53" i="26"/>
  <c r="J53" i="26" s="1"/>
  <c r="J53" i="7"/>
  <c r="F52" i="24"/>
  <c r="J52" i="24" s="1"/>
  <c r="J52" i="6"/>
  <c r="F52" i="5"/>
  <c r="J52" i="5" s="1"/>
  <c r="J52" i="3"/>
  <c r="J51" i="2"/>
  <c r="F52" i="26"/>
  <c r="J52" i="26" s="1"/>
  <c r="J52" i="7"/>
  <c r="J59" i="11"/>
  <c r="J55" i="11"/>
  <c r="J56" i="11"/>
  <c r="J57" i="11"/>
  <c r="J58" i="11"/>
  <c r="J52" i="11"/>
  <c r="J51" i="11"/>
  <c r="F55" i="30"/>
  <c r="F52" i="4"/>
  <c r="J52" i="4" s="1"/>
  <c r="F57" i="30"/>
  <c r="J57" i="30" s="1"/>
  <c r="F74" i="30"/>
  <c r="G45" i="30" s="1"/>
  <c r="F50" i="4"/>
  <c r="F61" i="4"/>
  <c r="J61" i="4" s="1"/>
  <c r="F72" i="4"/>
  <c r="F56" i="4"/>
  <c r="F44" i="30"/>
  <c r="F72" i="21"/>
  <c r="F53" i="21"/>
  <c r="J53" i="21" s="1"/>
  <c r="F56" i="21"/>
  <c r="F56" i="30"/>
  <c r="J56" i="30" s="1"/>
  <c r="F53" i="4"/>
  <c r="J53" i="4" s="1"/>
  <c r="F61" i="21"/>
  <c r="J61" i="21" s="1"/>
  <c r="F50" i="21"/>
  <c r="F52" i="21"/>
  <c r="J52" i="21" s="1"/>
  <c r="F58" i="5"/>
  <c r="J58" i="5" s="1"/>
  <c r="F45" i="5"/>
  <c r="F59" i="5"/>
  <c r="J59" i="5" s="1"/>
  <c r="F46" i="30"/>
  <c r="F49" i="5"/>
  <c r="F58" i="30"/>
  <c r="J58" i="30" s="1"/>
  <c r="F57" i="4"/>
  <c r="F57" i="21"/>
  <c r="F60" i="5"/>
  <c r="J60" i="5" s="1"/>
  <c r="F48" i="30"/>
  <c r="F49" i="30"/>
  <c r="F59" i="30"/>
  <c r="J59" i="30" s="1"/>
  <c r="F58" i="4"/>
  <c r="J58" i="4" s="1"/>
  <c r="F51" i="30"/>
  <c r="J51" i="30" s="1"/>
  <c r="F59" i="4"/>
  <c r="J59" i="4" s="1"/>
  <c r="F49" i="4"/>
  <c r="F60" i="4"/>
  <c r="J60" i="4" s="1"/>
  <c r="J46" i="7" l="1"/>
  <c r="J45" i="2"/>
  <c r="G48" i="30"/>
  <c r="G54" i="30"/>
  <c r="H54" i="30" s="1"/>
  <c r="J57" i="26"/>
  <c r="J46" i="26" s="1"/>
  <c r="F46" i="26"/>
  <c r="F46" i="24"/>
  <c r="J57" i="24"/>
  <c r="J46" i="24" s="1"/>
  <c r="J45" i="11"/>
  <c r="F46" i="21"/>
  <c r="J57" i="21"/>
  <c r="J46" i="21" s="1"/>
  <c r="J57" i="4"/>
  <c r="J46" i="4" s="1"/>
  <c r="F46" i="4"/>
  <c r="J46" i="6"/>
  <c r="J46" i="3"/>
  <c r="J57" i="5"/>
  <c r="J46" i="5" s="1"/>
  <c r="F46" i="5"/>
  <c r="J55" i="30"/>
  <c r="J45" i="30" s="1"/>
  <c r="F45" i="30"/>
  <c r="H45" i="30" s="1"/>
  <c r="K43" i="9" l="1"/>
  <c r="K43" i="10"/>
  <c r="K43" i="24"/>
  <c r="K43" i="6"/>
  <c r="K43" i="5"/>
  <c r="K43" i="3"/>
  <c r="K43" i="4"/>
  <c r="G43" i="4"/>
  <c r="G43" i="3"/>
  <c r="H43" i="3" s="1"/>
  <c r="J43" i="10" l="1"/>
  <c r="J43" i="9"/>
  <c r="J43" i="8"/>
  <c r="J43" i="7"/>
  <c r="J43" i="26" s="1"/>
  <c r="J43" i="6"/>
  <c r="J43" i="24" s="1"/>
  <c r="J43" i="3"/>
  <c r="J43" i="5" s="1"/>
  <c r="J42" i="2"/>
  <c r="B43" i="8"/>
  <c r="B43" i="9" s="1"/>
  <c r="B43" i="10" s="1"/>
  <c r="B43" i="7"/>
  <c r="B43" i="26" s="1"/>
  <c r="B43" i="24"/>
  <c r="B42" i="24"/>
  <c r="B43" i="6"/>
  <c r="B42" i="6"/>
  <c r="B43" i="21"/>
  <c r="B42" i="21"/>
  <c r="B43" i="5"/>
  <c r="B42" i="5"/>
  <c r="B43" i="4"/>
  <c r="B42" i="2"/>
  <c r="J42" i="11"/>
  <c r="J42" i="41" l="1"/>
  <c r="L42" i="41" s="1"/>
  <c r="N42" i="41" s="1"/>
  <c r="O42" i="41" s="1"/>
  <c r="J42" i="40"/>
  <c r="L42" i="40" s="1"/>
  <c r="N42" i="40" s="1"/>
  <c r="O42" i="40" s="1"/>
  <c r="J42" i="39"/>
  <c r="L42" i="39" s="1"/>
  <c r="N42" i="39" s="1"/>
  <c r="J42" i="37"/>
  <c r="L42" i="37" s="1"/>
  <c r="N42" i="37" s="1"/>
  <c r="O42" i="37" s="1"/>
  <c r="J42" i="43"/>
  <c r="L42" i="43" s="1"/>
  <c r="N42" i="43" s="1"/>
  <c r="O42" i="43" s="1"/>
  <c r="J42" i="38"/>
  <c r="L42" i="38" s="1"/>
  <c r="N42" i="38" s="1"/>
  <c r="O42" i="38" s="1"/>
  <c r="J42" i="36"/>
  <c r="L42" i="36" s="1"/>
  <c r="N42" i="36" s="1"/>
  <c r="O42" i="36" s="1"/>
  <c r="J42" i="42"/>
  <c r="L42" i="42" s="1"/>
  <c r="N42" i="42" s="1"/>
  <c r="O42" i="42" s="1"/>
  <c r="J43" i="21"/>
  <c r="J42" i="30"/>
  <c r="J43" i="4"/>
  <c r="J76" i="10"/>
  <c r="J76" i="9"/>
  <c r="J76" i="8"/>
  <c r="J72" i="24"/>
  <c r="J72" i="6"/>
  <c r="J72" i="21"/>
  <c r="J72" i="5"/>
  <c r="J72" i="4"/>
  <c r="J72" i="3"/>
  <c r="J75" i="2"/>
  <c r="J74" i="30"/>
  <c r="K54" i="30" s="1"/>
  <c r="L54" i="30" s="1"/>
  <c r="K54" i="2" l="1"/>
  <c r="L54" i="2" s="1"/>
  <c r="G41" i="10"/>
  <c r="J42" i="10"/>
  <c r="J41" i="10"/>
  <c r="J40" i="10"/>
  <c r="K41" i="10"/>
  <c r="J31" i="10"/>
  <c r="J29" i="10"/>
  <c r="J23" i="10"/>
  <c r="K41" i="9"/>
  <c r="G41" i="9"/>
  <c r="J41" i="9"/>
  <c r="J40" i="9"/>
  <c r="J29" i="9"/>
  <c r="J23" i="9"/>
  <c r="J41" i="8"/>
  <c r="J40" i="8"/>
  <c r="B42" i="8"/>
  <c r="B42" i="9" s="1"/>
  <c r="B42" i="10" s="1"/>
  <c r="B41" i="8"/>
  <c r="B41" i="9" s="1"/>
  <c r="B41" i="10" s="1"/>
  <c r="B40" i="8"/>
  <c r="B40" i="9" s="1"/>
  <c r="B40" i="10" s="1"/>
  <c r="J31" i="8"/>
  <c r="J29" i="8"/>
  <c r="J23" i="8"/>
  <c r="G41" i="26"/>
  <c r="K43" i="26" s="1"/>
  <c r="J42" i="7"/>
  <c r="J42" i="26" s="1"/>
  <c r="J41" i="7"/>
  <c r="J41" i="26" s="1"/>
  <c r="J40" i="7"/>
  <c r="J40" i="26" s="1"/>
  <c r="G41" i="7"/>
  <c r="K43" i="7" s="1"/>
  <c r="D42" i="7"/>
  <c r="D41" i="7"/>
  <c r="D41" i="26" s="1"/>
  <c r="D40" i="7"/>
  <c r="D40" i="26" s="1"/>
  <c r="B42" i="7"/>
  <c r="B42" i="26" s="1"/>
  <c r="B41" i="7"/>
  <c r="B41" i="26" s="1"/>
  <c r="B40" i="7"/>
  <c r="B40" i="26" s="1"/>
  <c r="J31" i="7"/>
  <c r="J29" i="7"/>
  <c r="J23" i="7"/>
  <c r="G41" i="24"/>
  <c r="J42" i="6"/>
  <c r="J42" i="24" s="1"/>
  <c r="J41" i="6"/>
  <c r="J41" i="24" s="1"/>
  <c r="J40" i="6"/>
  <c r="J40" i="24" s="1"/>
  <c r="G41" i="6"/>
  <c r="D42" i="6"/>
  <c r="D42" i="24" s="1"/>
  <c r="D41" i="6"/>
  <c r="D41" i="24" s="1"/>
  <c r="D40" i="6"/>
  <c r="D40" i="24" s="1"/>
  <c r="B41" i="6"/>
  <c r="B41" i="24" s="1"/>
  <c r="B40" i="6"/>
  <c r="B40" i="24" s="1"/>
  <c r="J31" i="6"/>
  <c r="J29" i="6"/>
  <c r="J23" i="6"/>
  <c r="G41" i="21"/>
  <c r="K43" i="21" s="1"/>
  <c r="G41" i="5"/>
  <c r="K41" i="5" s="1"/>
  <c r="G41" i="4"/>
  <c r="K41" i="4" s="1"/>
  <c r="G41" i="3"/>
  <c r="K40" i="4"/>
  <c r="K42" i="4"/>
  <c r="K40" i="5"/>
  <c r="D42" i="4"/>
  <c r="D41" i="4"/>
  <c r="D40" i="4"/>
  <c r="B42" i="4"/>
  <c r="B41" i="4"/>
  <c r="B40" i="4"/>
  <c r="J42" i="3"/>
  <c r="J41" i="3"/>
  <c r="J41" i="4" s="1"/>
  <c r="J40" i="3"/>
  <c r="J40" i="4" s="1"/>
  <c r="J31" i="3"/>
  <c r="J29" i="3"/>
  <c r="J23" i="3"/>
  <c r="J41" i="2"/>
  <c r="J40" i="2"/>
  <c r="J31" i="2"/>
  <c r="J42" i="4" l="1"/>
  <c r="J42" i="5"/>
  <c r="J42" i="21"/>
  <c r="G59" i="30" l="1"/>
  <c r="G58" i="30"/>
  <c r="H58" i="30" s="1"/>
  <c r="L53" i="30"/>
  <c r="H53" i="30"/>
  <c r="K48" i="30"/>
  <c r="K49" i="30" s="1"/>
  <c r="K51" i="30" s="1"/>
  <c r="L51" i="30" s="1"/>
  <c r="G49" i="30"/>
  <c r="H49" i="30" s="1"/>
  <c r="L46" i="30"/>
  <c r="H46" i="30"/>
  <c r="K45" i="30"/>
  <c r="K44" i="30"/>
  <c r="L44" i="30" s="1"/>
  <c r="G44" i="30"/>
  <c r="H44" i="30" s="1"/>
  <c r="K43" i="30"/>
  <c r="L43" i="30" s="1"/>
  <c r="G43" i="30"/>
  <c r="H43" i="30" s="1"/>
  <c r="K42" i="30"/>
  <c r="L42" i="30" s="1"/>
  <c r="G42" i="30"/>
  <c r="H42" i="30" s="1"/>
  <c r="H41" i="30"/>
  <c r="K40" i="30"/>
  <c r="G40" i="30"/>
  <c r="H40" i="30" s="1"/>
  <c r="B40" i="30"/>
  <c r="K38" i="30"/>
  <c r="L38" i="30" s="1"/>
  <c r="G38" i="30"/>
  <c r="H38" i="30" s="1"/>
  <c r="O38" i="30" s="1"/>
  <c r="K37" i="30"/>
  <c r="L37" i="30" s="1"/>
  <c r="G37" i="30"/>
  <c r="H37" i="30" s="1"/>
  <c r="O37" i="30" s="1"/>
  <c r="K36" i="30"/>
  <c r="L36" i="30" s="1"/>
  <c r="G36" i="30"/>
  <c r="H36" i="30" s="1"/>
  <c r="O36" i="30" s="1"/>
  <c r="K35" i="30"/>
  <c r="L35" i="30" s="1"/>
  <c r="G35" i="30"/>
  <c r="H35" i="30" s="1"/>
  <c r="O35" i="30" s="1"/>
  <c r="K34" i="30"/>
  <c r="L34" i="30" s="1"/>
  <c r="G34" i="30"/>
  <c r="H34" i="30" s="1"/>
  <c r="O34" i="30" s="1"/>
  <c r="K33" i="30"/>
  <c r="L33" i="30" s="1"/>
  <c r="G33" i="30"/>
  <c r="H33" i="30" s="1"/>
  <c r="K32" i="30"/>
  <c r="L32" i="30" s="1"/>
  <c r="G32" i="30"/>
  <c r="H32" i="30" s="1"/>
  <c r="O32" i="30" s="1"/>
  <c r="K31" i="30"/>
  <c r="G31" i="30"/>
  <c r="F31" i="30"/>
  <c r="H31" i="30" s="1"/>
  <c r="K30" i="30"/>
  <c r="L30" i="30" s="1"/>
  <c r="G30" i="30"/>
  <c r="H30" i="30" s="1"/>
  <c r="O30" i="30" s="1"/>
  <c r="K29" i="30"/>
  <c r="G29" i="30"/>
  <c r="L28" i="30"/>
  <c r="H28" i="30"/>
  <c r="L27" i="30"/>
  <c r="H27" i="30"/>
  <c r="L26" i="30"/>
  <c r="H26" i="30"/>
  <c r="L25" i="30"/>
  <c r="H25" i="30"/>
  <c r="O25" i="30" s="1"/>
  <c r="L24" i="30"/>
  <c r="H24" i="30"/>
  <c r="F23" i="30"/>
  <c r="H23" i="30" s="1"/>
  <c r="B41" i="2"/>
  <c r="B40" i="2"/>
  <c r="J41" i="11"/>
  <c r="J40" i="11"/>
  <c r="J40" i="39" l="1"/>
  <c r="L40" i="39" s="1"/>
  <c r="J40" i="42"/>
  <c r="L40" i="42" s="1"/>
  <c r="J40" i="41"/>
  <c r="L40" i="41" s="1"/>
  <c r="J40" i="37"/>
  <c r="L40" i="37" s="1"/>
  <c r="J40" i="43"/>
  <c r="L40" i="43" s="1"/>
  <c r="J40" i="40"/>
  <c r="L40" i="40" s="1"/>
  <c r="J40" i="38"/>
  <c r="L40" i="38" s="1"/>
  <c r="J40" i="36"/>
  <c r="L40" i="36" s="1"/>
  <c r="N28" i="30"/>
  <c r="N24" i="30"/>
  <c r="N26" i="30"/>
  <c r="N27" i="30"/>
  <c r="O24" i="30"/>
  <c r="N25" i="30"/>
  <c r="O27" i="30"/>
  <c r="O26" i="30"/>
  <c r="O28" i="30"/>
  <c r="H29" i="30"/>
  <c r="L48" i="30"/>
  <c r="J40" i="30"/>
  <c r="L40" i="30" s="1"/>
  <c r="J41" i="30"/>
  <c r="L41" i="30" s="1"/>
  <c r="N41" i="30" s="1"/>
  <c r="O41" i="30" s="1"/>
  <c r="K58" i="30"/>
  <c r="L58" i="30" s="1"/>
  <c r="N58" i="30" s="1"/>
  <c r="O58" i="30" s="1"/>
  <c r="H59" i="30"/>
  <c r="L45" i="30"/>
  <c r="H48" i="30"/>
  <c r="K59" i="30"/>
  <c r="L59" i="30" s="1"/>
  <c r="N37" i="30"/>
  <c r="N33" i="30"/>
  <c r="O33" i="30"/>
  <c r="N32" i="30"/>
  <c r="N36" i="30"/>
  <c r="N44" i="30"/>
  <c r="O44" i="30" s="1"/>
  <c r="N46" i="30"/>
  <c r="O46" i="30" s="1"/>
  <c r="K55" i="30"/>
  <c r="L55" i="30" s="1"/>
  <c r="H55" i="30"/>
  <c r="N30" i="30"/>
  <c r="N35" i="30"/>
  <c r="N43" i="30"/>
  <c r="O43" i="30" s="1"/>
  <c r="N34" i="30"/>
  <c r="N38" i="30"/>
  <c r="N42" i="30"/>
  <c r="O42" i="30" s="1"/>
  <c r="K52" i="30"/>
  <c r="L52" i="30" s="1"/>
  <c r="L49" i="30"/>
  <c r="G52" i="30"/>
  <c r="H52" i="30" s="1"/>
  <c r="G51" i="30"/>
  <c r="H56" i="30"/>
  <c r="K56" i="30"/>
  <c r="L56" i="30" s="1"/>
  <c r="K57" i="30"/>
  <c r="L57" i="30" s="1"/>
  <c r="H57" i="30"/>
  <c r="N53" i="30"/>
  <c r="O53" i="30" s="1"/>
  <c r="J31" i="11"/>
  <c r="N40" i="40" l="1"/>
  <c r="O40" i="40" s="1"/>
  <c r="L47" i="40"/>
  <c r="N40" i="42"/>
  <c r="O40" i="42" s="1"/>
  <c r="L47" i="42"/>
  <c r="N40" i="43"/>
  <c r="O40" i="43" s="1"/>
  <c r="L47" i="43"/>
  <c r="N40" i="39"/>
  <c r="L47" i="39"/>
  <c r="N40" i="36"/>
  <c r="O40" i="36" s="1"/>
  <c r="L47" i="36"/>
  <c r="N40" i="37"/>
  <c r="O40" i="37" s="1"/>
  <c r="L47" i="37"/>
  <c r="N40" i="38"/>
  <c r="O40" i="38" s="1"/>
  <c r="L47" i="38"/>
  <c r="N40" i="41"/>
  <c r="O40" i="41" s="1"/>
  <c r="L47" i="41"/>
  <c r="H39" i="30"/>
  <c r="H51" i="30"/>
  <c r="N51" i="30" s="1"/>
  <c r="O51" i="30" s="1"/>
  <c r="N45" i="30"/>
  <c r="O45" i="30" s="1"/>
  <c r="N48" i="30"/>
  <c r="O48" i="30" s="1"/>
  <c r="H47" i="30"/>
  <c r="H50" i="30" s="1"/>
  <c r="N40" i="30"/>
  <c r="O40" i="30" s="1"/>
  <c r="J31" i="30"/>
  <c r="L31" i="30" s="1"/>
  <c r="N59" i="30"/>
  <c r="O59" i="30" s="1"/>
  <c r="N49" i="30"/>
  <c r="O49" i="30" s="1"/>
  <c r="N55" i="30"/>
  <c r="O55" i="30" s="1"/>
  <c r="N57" i="30"/>
  <c r="O57" i="30" s="1"/>
  <c r="N52" i="30"/>
  <c r="O52" i="30" s="1"/>
  <c r="N56" i="30"/>
  <c r="O56" i="30" s="1"/>
  <c r="L50" i="38" l="1"/>
  <c r="N47" i="38"/>
  <c r="O47" i="38" s="1"/>
  <c r="L50" i="36"/>
  <c r="N47" i="36"/>
  <c r="O47" i="36" s="1"/>
  <c r="L50" i="43"/>
  <c r="N47" i="43"/>
  <c r="O47" i="43" s="1"/>
  <c r="L50" i="40"/>
  <c r="N47" i="40"/>
  <c r="O47" i="40" s="1"/>
  <c r="N47" i="41"/>
  <c r="O47" i="41" s="1"/>
  <c r="L50" i="41"/>
  <c r="L50" i="37"/>
  <c r="N47" i="37"/>
  <c r="O47" i="37" s="1"/>
  <c r="L50" i="39"/>
  <c r="N47" i="39"/>
  <c r="O47" i="39" s="1"/>
  <c r="L50" i="42"/>
  <c r="N47" i="42"/>
  <c r="O47" i="42" s="1"/>
  <c r="H64" i="30"/>
  <c r="N31" i="30"/>
  <c r="O31" i="30" s="1"/>
  <c r="H67" i="30"/>
  <c r="H70" i="30" s="1"/>
  <c r="L61" i="41" l="1"/>
  <c r="N50" i="41"/>
  <c r="O50" i="41" s="1"/>
  <c r="L67" i="41"/>
  <c r="N50" i="39"/>
  <c r="O50" i="39" s="1"/>
  <c r="L67" i="39"/>
  <c r="L61" i="39"/>
  <c r="L61" i="43"/>
  <c r="N50" i="43"/>
  <c r="O50" i="43" s="1"/>
  <c r="L67" i="43"/>
  <c r="L67" i="38"/>
  <c r="L61" i="38"/>
  <c r="N50" i="38"/>
  <c r="O50" i="38" s="1"/>
  <c r="N50" i="42"/>
  <c r="O50" i="42" s="1"/>
  <c r="L67" i="42"/>
  <c r="L61" i="42"/>
  <c r="L61" i="37"/>
  <c r="N50" i="37"/>
  <c r="O50" i="37" s="1"/>
  <c r="L67" i="37"/>
  <c r="L67" i="40"/>
  <c r="L61" i="40"/>
  <c r="N50" i="40"/>
  <c r="O50" i="40" s="1"/>
  <c r="L67" i="36"/>
  <c r="L61" i="36"/>
  <c r="N50" i="36"/>
  <c r="O50" i="36" s="1"/>
  <c r="H68" i="30"/>
  <c r="H69" i="30" s="1"/>
  <c r="H71" i="30" s="1"/>
  <c r="L68" i="36" l="1"/>
  <c r="N68" i="36" s="1"/>
  <c r="O68" i="36" s="1"/>
  <c r="N67" i="36"/>
  <c r="O67" i="36" s="1"/>
  <c r="L70" i="36"/>
  <c r="N70" i="36" s="1"/>
  <c r="O70" i="36" s="1"/>
  <c r="L70" i="37"/>
  <c r="N70" i="37" s="1"/>
  <c r="O70" i="37" s="1"/>
  <c r="L68" i="37"/>
  <c r="N67" i="37"/>
  <c r="O67" i="37" s="1"/>
  <c r="L70" i="42"/>
  <c r="N70" i="42" s="1"/>
  <c r="O70" i="42" s="1"/>
  <c r="L69" i="42"/>
  <c r="N67" i="42"/>
  <c r="O67" i="42" s="1"/>
  <c r="L68" i="42"/>
  <c r="N68" i="42" s="1"/>
  <c r="O68" i="42" s="1"/>
  <c r="L70" i="38"/>
  <c r="N70" i="38" s="1"/>
  <c r="O70" i="38" s="1"/>
  <c r="L68" i="38"/>
  <c r="N68" i="38" s="1"/>
  <c r="O68" i="38" s="1"/>
  <c r="N67" i="38"/>
  <c r="O67" i="38" s="1"/>
  <c r="L62" i="39"/>
  <c r="N62" i="39" s="1"/>
  <c r="O62" i="39" s="1"/>
  <c r="N61" i="39"/>
  <c r="O61" i="39" s="1"/>
  <c r="L64" i="39"/>
  <c r="N64" i="39" s="1"/>
  <c r="O64" i="39" s="1"/>
  <c r="L77" i="39"/>
  <c r="L63" i="39"/>
  <c r="L70" i="43"/>
  <c r="N70" i="43" s="1"/>
  <c r="O70" i="43" s="1"/>
  <c r="L68" i="43"/>
  <c r="N68" i="43" s="1"/>
  <c r="O68" i="43" s="1"/>
  <c r="N67" i="43"/>
  <c r="O67" i="43" s="1"/>
  <c r="L68" i="39"/>
  <c r="N68" i="39" s="1"/>
  <c r="O68" i="39" s="1"/>
  <c r="N67" i="39"/>
  <c r="O67" i="39" s="1"/>
  <c r="L70" i="39"/>
  <c r="N70" i="39" s="1"/>
  <c r="O70" i="39" s="1"/>
  <c r="L77" i="41"/>
  <c r="L64" i="41"/>
  <c r="N64" i="41" s="1"/>
  <c r="O64" i="41" s="1"/>
  <c r="L62" i="41"/>
  <c r="N61" i="41"/>
  <c r="O61" i="41" s="1"/>
  <c r="L64" i="40"/>
  <c r="N64" i="40" s="1"/>
  <c r="O64" i="40" s="1"/>
  <c r="N61" i="40"/>
  <c r="O61" i="40" s="1"/>
  <c r="L62" i="40"/>
  <c r="N62" i="40" s="1"/>
  <c r="O62" i="40" s="1"/>
  <c r="L77" i="40"/>
  <c r="L62" i="37"/>
  <c r="N62" i="37" s="1"/>
  <c r="O62" i="37" s="1"/>
  <c r="L77" i="37"/>
  <c r="N61" i="37"/>
  <c r="O61" i="37" s="1"/>
  <c r="L64" i="37"/>
  <c r="N64" i="37" s="1"/>
  <c r="O64" i="37" s="1"/>
  <c r="L63" i="37"/>
  <c r="L62" i="36"/>
  <c r="N62" i="36" s="1"/>
  <c r="O62" i="36" s="1"/>
  <c r="N61" i="36"/>
  <c r="O61" i="36" s="1"/>
  <c r="L77" i="36"/>
  <c r="L64" i="36"/>
  <c r="N64" i="36" s="1"/>
  <c r="O64" i="36" s="1"/>
  <c r="L63" i="36"/>
  <c r="N67" i="40"/>
  <c r="O67" i="40" s="1"/>
  <c r="L70" i="40"/>
  <c r="N70" i="40" s="1"/>
  <c r="O70" i="40" s="1"/>
  <c r="L68" i="40"/>
  <c r="N68" i="40" s="1"/>
  <c r="O68" i="40" s="1"/>
  <c r="L64" i="42"/>
  <c r="N64" i="42" s="1"/>
  <c r="O64" i="42" s="1"/>
  <c r="N61" i="42"/>
  <c r="O61" i="42" s="1"/>
  <c r="L63" i="42"/>
  <c r="L77" i="42"/>
  <c r="L62" i="42"/>
  <c r="N62" i="42" s="1"/>
  <c r="O62" i="42" s="1"/>
  <c r="L77" i="38"/>
  <c r="N61" i="38"/>
  <c r="O61" i="38" s="1"/>
  <c r="L64" i="38"/>
  <c r="N64" i="38" s="1"/>
  <c r="O64" i="38" s="1"/>
  <c r="L62" i="38"/>
  <c r="N62" i="38" s="1"/>
  <c r="O62" i="38" s="1"/>
  <c r="L64" i="43"/>
  <c r="N64" i="43" s="1"/>
  <c r="O64" i="43" s="1"/>
  <c r="L62" i="43"/>
  <c r="N62" i="43" s="1"/>
  <c r="O62" i="43" s="1"/>
  <c r="N61" i="43"/>
  <c r="O61" i="43" s="1"/>
  <c r="L77" i="43"/>
  <c r="L63" i="43"/>
  <c r="L68" i="41"/>
  <c r="N68" i="41" s="1"/>
  <c r="O68" i="41" s="1"/>
  <c r="N67" i="41"/>
  <c r="O67" i="41" s="1"/>
  <c r="L70" i="41"/>
  <c r="N70" i="41" s="1"/>
  <c r="O70" i="41" s="1"/>
  <c r="L69" i="41"/>
  <c r="H63" i="30"/>
  <c r="L63" i="38" l="1"/>
  <c r="L65" i="38" s="1"/>
  <c r="N65" i="38" s="1"/>
  <c r="O65" i="38" s="1"/>
  <c r="E25" i="28" s="1"/>
  <c r="L71" i="41"/>
  <c r="N71" i="41" s="1"/>
  <c r="O71" i="41" s="1"/>
  <c r="N69" i="41"/>
  <c r="O69" i="41" s="1"/>
  <c r="L65" i="43"/>
  <c r="N65" i="43" s="1"/>
  <c r="O65" i="43" s="1"/>
  <c r="N63" i="43"/>
  <c r="O63" i="43" s="1"/>
  <c r="L65" i="42"/>
  <c r="N65" i="42" s="1"/>
  <c r="O65" i="42" s="1"/>
  <c r="N63" i="42"/>
  <c r="O63" i="42" s="1"/>
  <c r="L65" i="37"/>
  <c r="N65" i="37" s="1"/>
  <c r="O65" i="37" s="1"/>
  <c r="N63" i="37"/>
  <c r="O63" i="37" s="1"/>
  <c r="L69" i="37"/>
  <c r="N68" i="37"/>
  <c r="O68" i="37" s="1"/>
  <c r="L78" i="43"/>
  <c r="N78" i="43" s="1"/>
  <c r="O78" i="43" s="1"/>
  <c r="N77" i="43"/>
  <c r="O77" i="43" s="1"/>
  <c r="N63" i="38"/>
  <c r="O63" i="38" s="1"/>
  <c r="N77" i="38"/>
  <c r="O77" i="38" s="1"/>
  <c r="L78" i="38"/>
  <c r="N78" i="38" s="1"/>
  <c r="O78" i="38" s="1"/>
  <c r="N77" i="36"/>
  <c r="O77" i="36" s="1"/>
  <c r="L78" i="36"/>
  <c r="N78" i="36" s="1"/>
  <c r="O78" i="36" s="1"/>
  <c r="L79" i="36"/>
  <c r="N79" i="36" s="1"/>
  <c r="O79" i="36" s="1"/>
  <c r="L78" i="40"/>
  <c r="N78" i="40" s="1"/>
  <c r="O78" i="40" s="1"/>
  <c r="N77" i="40"/>
  <c r="O77" i="40" s="1"/>
  <c r="L78" i="41"/>
  <c r="N77" i="41"/>
  <c r="O77" i="41" s="1"/>
  <c r="N69" i="42"/>
  <c r="O69" i="42" s="1"/>
  <c r="L71" i="42"/>
  <c r="N71" i="42" s="1"/>
  <c r="O71" i="42" s="1"/>
  <c r="L69" i="39"/>
  <c r="L69" i="43"/>
  <c r="L65" i="39"/>
  <c r="N65" i="39" s="1"/>
  <c r="O65" i="39" s="1"/>
  <c r="N63" i="39"/>
  <c r="O63" i="39" s="1"/>
  <c r="L69" i="36"/>
  <c r="L78" i="42"/>
  <c r="N78" i="42" s="1"/>
  <c r="O78" i="42" s="1"/>
  <c r="N77" i="42"/>
  <c r="O77" i="42" s="1"/>
  <c r="L69" i="40"/>
  <c r="L65" i="36"/>
  <c r="N65" i="36" s="1"/>
  <c r="O65" i="36" s="1"/>
  <c r="N63" i="36"/>
  <c r="O63" i="36" s="1"/>
  <c r="L78" i="37"/>
  <c r="N78" i="37" s="1"/>
  <c r="O78" i="37" s="1"/>
  <c r="N77" i="37"/>
  <c r="O77" i="37" s="1"/>
  <c r="L79" i="37"/>
  <c r="N79" i="37" s="1"/>
  <c r="O79" i="37" s="1"/>
  <c r="L63" i="40"/>
  <c r="L63" i="41"/>
  <c r="N62" i="41"/>
  <c r="O62" i="41" s="1"/>
  <c r="L78" i="39"/>
  <c r="N78" i="39" s="1"/>
  <c r="O78" i="39" s="1"/>
  <c r="N77" i="39"/>
  <c r="O77" i="39" s="1"/>
  <c r="L69" i="38"/>
  <c r="H65" i="30"/>
  <c r="J29" i="2"/>
  <c r="J23" i="2"/>
  <c r="L79" i="38" l="1"/>
  <c r="N79" i="38" s="1"/>
  <c r="O79" i="38" s="1"/>
  <c r="E24" i="28" s="1"/>
  <c r="L79" i="43"/>
  <c r="N79" i="43" s="1"/>
  <c r="O79" i="43" s="1"/>
  <c r="L71" i="43"/>
  <c r="N71" i="43" s="1"/>
  <c r="O71" i="43" s="1"/>
  <c r="N69" i="43"/>
  <c r="O69" i="43" s="1"/>
  <c r="L71" i="38"/>
  <c r="N71" i="38" s="1"/>
  <c r="O71" i="38" s="1"/>
  <c r="N69" i="38"/>
  <c r="O69" i="38" s="1"/>
  <c r="L71" i="40"/>
  <c r="N71" i="40" s="1"/>
  <c r="O71" i="40" s="1"/>
  <c r="N69" i="40"/>
  <c r="O69" i="40" s="1"/>
  <c r="L71" i="36"/>
  <c r="N71" i="36" s="1"/>
  <c r="O71" i="36" s="1"/>
  <c r="N69" i="36"/>
  <c r="O69" i="36" s="1"/>
  <c r="L71" i="39"/>
  <c r="N71" i="39" s="1"/>
  <c r="O71" i="39" s="1"/>
  <c r="N69" i="39"/>
  <c r="O69" i="39" s="1"/>
  <c r="L79" i="41"/>
  <c r="N79" i="41" s="1"/>
  <c r="O79" i="41" s="1"/>
  <c r="N78" i="41"/>
  <c r="O78" i="41" s="1"/>
  <c r="L71" i="37"/>
  <c r="N71" i="37" s="1"/>
  <c r="O71" i="37" s="1"/>
  <c r="N69" i="37"/>
  <c r="O69" i="37" s="1"/>
  <c r="L79" i="39"/>
  <c r="N79" i="39" s="1"/>
  <c r="O79" i="39" s="1"/>
  <c r="L65" i="41"/>
  <c r="N65" i="41" s="1"/>
  <c r="O65" i="41" s="1"/>
  <c r="N63" i="41"/>
  <c r="O63" i="41" s="1"/>
  <c r="L79" i="42"/>
  <c r="N79" i="42" s="1"/>
  <c r="O79" i="42" s="1"/>
  <c r="L79" i="40"/>
  <c r="N79" i="40" s="1"/>
  <c r="O79" i="40" s="1"/>
  <c r="N63" i="40"/>
  <c r="O63" i="40" s="1"/>
  <c r="L65" i="40"/>
  <c r="N65" i="40" s="1"/>
  <c r="O65" i="40" s="1"/>
  <c r="J29" i="11"/>
  <c r="J23" i="11"/>
  <c r="J29" i="30" l="1"/>
  <c r="L29" i="30" s="1"/>
  <c r="N29" i="30" s="1"/>
  <c r="J23" i="30"/>
  <c r="L23" i="30" s="1"/>
  <c r="J41" i="21"/>
  <c r="J40" i="21"/>
  <c r="J41" i="5"/>
  <c r="J40" i="5"/>
  <c r="J31" i="26"/>
  <c r="J29" i="26"/>
  <c r="J23" i="26"/>
  <c r="F31" i="26"/>
  <c r="F29" i="26"/>
  <c r="F23" i="26"/>
  <c r="J31" i="24"/>
  <c r="J29" i="24"/>
  <c r="J23" i="24"/>
  <c r="F31" i="24"/>
  <c r="F29" i="24"/>
  <c r="F23" i="24"/>
  <c r="J31" i="21"/>
  <c r="J29" i="21"/>
  <c r="J23" i="21"/>
  <c r="F31" i="21"/>
  <c r="F29" i="21"/>
  <c r="F23" i="21"/>
  <c r="J31" i="5"/>
  <c r="J29" i="5"/>
  <c r="J23" i="5"/>
  <c r="F31" i="5"/>
  <c r="F29" i="5"/>
  <c r="F23" i="5"/>
  <c r="J31" i="4"/>
  <c r="J29" i="4"/>
  <c r="J23" i="4"/>
  <c r="F31" i="4"/>
  <c r="F29" i="4"/>
  <c r="F23" i="4"/>
  <c r="O29" i="30" l="1"/>
  <c r="L39" i="30"/>
  <c r="N23" i="30"/>
  <c r="E27" i="28" s="1"/>
  <c r="E28" i="28" s="1"/>
  <c r="E18" i="28" l="1"/>
  <c r="E23" i="28"/>
  <c r="O23" i="30"/>
  <c r="N39" i="30"/>
  <c r="O39" i="30" s="1"/>
  <c r="L47" i="30"/>
  <c r="N47" i="30" l="1"/>
  <c r="O47" i="30" s="1"/>
  <c r="L50" i="30"/>
  <c r="N50" i="30" l="1"/>
  <c r="O50" i="30" s="1"/>
  <c r="L67" i="30"/>
  <c r="L70" i="30" s="1"/>
  <c r="N70" i="30" s="1"/>
  <c r="O70" i="30" s="1"/>
  <c r="L61" i="30"/>
  <c r="L77" i="30" l="1"/>
  <c r="N77" i="30" s="1"/>
  <c r="O77" i="30" s="1"/>
  <c r="L64" i="30"/>
  <c r="L62" i="30"/>
  <c r="N61" i="30"/>
  <c r="O61" i="30" s="1"/>
  <c r="N67" i="30"/>
  <c r="O67" i="30" s="1"/>
  <c r="L68" i="30"/>
  <c r="L78" i="30" l="1"/>
  <c r="L79" i="30" s="1"/>
  <c r="N64" i="30"/>
  <c r="O64" i="30" s="1"/>
  <c r="N79" i="30"/>
  <c r="L69" i="30"/>
  <c r="L71" i="30" s="1"/>
  <c r="N71" i="30" s="1"/>
  <c r="O71" i="30" s="1"/>
  <c r="N68" i="30"/>
  <c r="O68" i="30" s="1"/>
  <c r="L63" i="30"/>
  <c r="L65" i="30" s="1"/>
  <c r="N65" i="30" s="1"/>
  <c r="O65" i="30" s="1"/>
  <c r="N62" i="30"/>
  <c r="O62" i="30" s="1"/>
  <c r="N78" i="30" l="1"/>
  <c r="O78" i="30" s="1"/>
  <c r="N69" i="30"/>
  <c r="O69" i="30" s="1"/>
  <c r="N63" i="30"/>
  <c r="G61" i="26"/>
  <c r="K60" i="26"/>
  <c r="L60" i="26" s="1"/>
  <c r="H60" i="26"/>
  <c r="H59" i="26"/>
  <c r="K58" i="26"/>
  <c r="L58" i="26" s="1"/>
  <c r="H58" i="26"/>
  <c r="H57" i="26"/>
  <c r="K56" i="26"/>
  <c r="J56" i="26"/>
  <c r="G56" i="26"/>
  <c r="H56" i="26" s="1"/>
  <c r="L54" i="26"/>
  <c r="H54" i="26"/>
  <c r="K49" i="26"/>
  <c r="G49" i="26"/>
  <c r="H49" i="26" s="1"/>
  <c r="J47" i="26"/>
  <c r="H47" i="26"/>
  <c r="K46" i="26"/>
  <c r="K52" i="26" s="1"/>
  <c r="L52" i="26" s="1"/>
  <c r="G46" i="26"/>
  <c r="G52" i="26" s="1"/>
  <c r="G53" i="26" s="1"/>
  <c r="K45" i="26"/>
  <c r="L45" i="26" s="1"/>
  <c r="G45" i="26"/>
  <c r="H45" i="26" s="1"/>
  <c r="L43" i="26"/>
  <c r="H43" i="26"/>
  <c r="K42" i="26"/>
  <c r="L42" i="26" s="1"/>
  <c r="H42" i="26"/>
  <c r="K41" i="26"/>
  <c r="L41" i="26" s="1"/>
  <c r="H41" i="26"/>
  <c r="K40" i="26"/>
  <c r="L40" i="26" s="1"/>
  <c r="G40" i="26"/>
  <c r="H40" i="26" s="1"/>
  <c r="K38" i="26"/>
  <c r="L38" i="26" s="1"/>
  <c r="G38" i="26"/>
  <c r="H38" i="26" s="1"/>
  <c r="O38" i="26" s="1"/>
  <c r="K37" i="26"/>
  <c r="L37" i="26" s="1"/>
  <c r="G37" i="26"/>
  <c r="H37" i="26" s="1"/>
  <c r="O37" i="26" s="1"/>
  <c r="K36" i="26"/>
  <c r="L36" i="26" s="1"/>
  <c r="G36" i="26"/>
  <c r="H36" i="26" s="1"/>
  <c r="O36" i="26" s="1"/>
  <c r="K35" i="26"/>
  <c r="L35" i="26" s="1"/>
  <c r="G35" i="26"/>
  <c r="H35" i="26" s="1"/>
  <c r="O35" i="26" s="1"/>
  <c r="K34" i="26"/>
  <c r="L34" i="26" s="1"/>
  <c r="G34" i="26"/>
  <c r="H34" i="26" s="1"/>
  <c r="O34" i="26" s="1"/>
  <c r="K33" i="26"/>
  <c r="L33" i="26" s="1"/>
  <c r="G33" i="26"/>
  <c r="H33" i="26" s="1"/>
  <c r="K32" i="26"/>
  <c r="L32" i="26" s="1"/>
  <c r="G32" i="26"/>
  <c r="H32" i="26" s="1"/>
  <c r="O32" i="26" s="1"/>
  <c r="K31" i="26"/>
  <c r="L31" i="26" s="1"/>
  <c r="G31" i="26"/>
  <c r="H31" i="26" s="1"/>
  <c r="K30" i="26"/>
  <c r="L30" i="26" s="1"/>
  <c r="G30" i="26"/>
  <c r="H30" i="26" s="1"/>
  <c r="O30" i="26" s="1"/>
  <c r="K29" i="26"/>
  <c r="L29" i="26" s="1"/>
  <c r="G29" i="26"/>
  <c r="H29" i="26" s="1"/>
  <c r="L28" i="26"/>
  <c r="H28" i="26"/>
  <c r="O28" i="26" s="1"/>
  <c r="L27" i="26"/>
  <c r="H27" i="26"/>
  <c r="O27" i="26" s="1"/>
  <c r="L26" i="26"/>
  <c r="H26" i="26"/>
  <c r="O26" i="26" s="1"/>
  <c r="L25" i="26"/>
  <c r="H25" i="26"/>
  <c r="O25" i="26" s="1"/>
  <c r="L24" i="26"/>
  <c r="H24" i="26"/>
  <c r="O24" i="26" s="1"/>
  <c r="L23" i="26"/>
  <c r="H23" i="26"/>
  <c r="G61" i="24"/>
  <c r="K60" i="24"/>
  <c r="L60" i="24" s="1"/>
  <c r="H60" i="24"/>
  <c r="K59" i="24"/>
  <c r="L59" i="24" s="1"/>
  <c r="H59" i="24"/>
  <c r="K56" i="24"/>
  <c r="J56" i="24"/>
  <c r="G56" i="24"/>
  <c r="H56" i="24" s="1"/>
  <c r="L54" i="24"/>
  <c r="H54" i="24"/>
  <c r="K49" i="24"/>
  <c r="G49" i="24"/>
  <c r="H49" i="24" s="1"/>
  <c r="J47" i="24"/>
  <c r="L47" i="24" s="1"/>
  <c r="H47" i="24"/>
  <c r="O47" i="24" s="1"/>
  <c r="K46" i="24"/>
  <c r="G46" i="24"/>
  <c r="G52" i="24" s="1"/>
  <c r="G53" i="24" s="1"/>
  <c r="K45" i="24"/>
  <c r="L45" i="24" s="1"/>
  <c r="G45" i="24"/>
  <c r="H45" i="24" s="1"/>
  <c r="L43" i="24"/>
  <c r="H43" i="24"/>
  <c r="K42" i="24"/>
  <c r="L42" i="24" s="1"/>
  <c r="G42" i="24"/>
  <c r="H42" i="24" s="1"/>
  <c r="K41" i="24"/>
  <c r="L41" i="24" s="1"/>
  <c r="H41" i="24"/>
  <c r="K40" i="24"/>
  <c r="L40" i="24" s="1"/>
  <c r="G40" i="24"/>
  <c r="H40" i="24" s="1"/>
  <c r="K38" i="24"/>
  <c r="L38" i="24" s="1"/>
  <c r="G38" i="24"/>
  <c r="H38" i="24" s="1"/>
  <c r="O38" i="24" s="1"/>
  <c r="K37" i="24"/>
  <c r="L37" i="24" s="1"/>
  <c r="G37" i="24"/>
  <c r="H37" i="24" s="1"/>
  <c r="O37" i="24" s="1"/>
  <c r="K36" i="24"/>
  <c r="L36" i="24" s="1"/>
  <c r="G36" i="24"/>
  <c r="H36" i="24" s="1"/>
  <c r="O36" i="24" s="1"/>
  <c r="K35" i="24"/>
  <c r="L35" i="24" s="1"/>
  <c r="G35" i="24"/>
  <c r="H35" i="24" s="1"/>
  <c r="K34" i="24"/>
  <c r="L34" i="24" s="1"/>
  <c r="G34" i="24"/>
  <c r="H34" i="24" s="1"/>
  <c r="O34" i="24" s="1"/>
  <c r="K33" i="24"/>
  <c r="L33" i="24" s="1"/>
  <c r="G33" i="24"/>
  <c r="H33" i="24" s="1"/>
  <c r="O33" i="24" s="1"/>
  <c r="K32" i="24"/>
  <c r="L32" i="24" s="1"/>
  <c r="G32" i="24"/>
  <c r="H32" i="24" s="1"/>
  <c r="O32" i="24" s="1"/>
  <c r="K31" i="24"/>
  <c r="L31" i="24" s="1"/>
  <c r="G31" i="24"/>
  <c r="H31" i="24" s="1"/>
  <c r="K30" i="24"/>
  <c r="L30" i="24" s="1"/>
  <c r="G30" i="24"/>
  <c r="H30" i="24" s="1"/>
  <c r="O30" i="24" s="1"/>
  <c r="K29" i="24"/>
  <c r="L29" i="24" s="1"/>
  <c r="G29" i="24"/>
  <c r="H29" i="24" s="1"/>
  <c r="L28" i="24"/>
  <c r="H28" i="24"/>
  <c r="O28" i="24" s="1"/>
  <c r="L27" i="24"/>
  <c r="H27" i="24"/>
  <c r="O27" i="24" s="1"/>
  <c r="L26" i="24"/>
  <c r="H26" i="24"/>
  <c r="O26" i="24" s="1"/>
  <c r="L25" i="24"/>
  <c r="H25" i="24"/>
  <c r="L24" i="24"/>
  <c r="H24" i="24"/>
  <c r="O24" i="24" s="1"/>
  <c r="L23" i="24"/>
  <c r="H23" i="24"/>
  <c r="K60" i="21"/>
  <c r="L60" i="21" s="1"/>
  <c r="H60" i="21"/>
  <c r="J56" i="21"/>
  <c r="L54" i="21"/>
  <c r="H54" i="21"/>
  <c r="K49" i="21"/>
  <c r="G49" i="21"/>
  <c r="G50" i="21" s="1"/>
  <c r="H50" i="21" s="1"/>
  <c r="J47" i="21"/>
  <c r="H47" i="21"/>
  <c r="O47" i="21" s="1"/>
  <c r="K45" i="21"/>
  <c r="L45" i="21" s="1"/>
  <c r="G45" i="21"/>
  <c r="H45" i="21" s="1"/>
  <c r="K40" i="21"/>
  <c r="L40" i="21" s="1"/>
  <c r="G40" i="21"/>
  <c r="H40" i="21" s="1"/>
  <c r="K31" i="21"/>
  <c r="L31" i="21" s="1"/>
  <c r="G31" i="21"/>
  <c r="H31" i="21" s="1"/>
  <c r="K29" i="21"/>
  <c r="L29" i="21" s="1"/>
  <c r="G29" i="21"/>
  <c r="H29" i="21" s="1"/>
  <c r="L28" i="21"/>
  <c r="H28" i="21"/>
  <c r="O28" i="21" s="1"/>
  <c r="L27" i="21"/>
  <c r="H27" i="21"/>
  <c r="O27" i="21" s="1"/>
  <c r="L26" i="21"/>
  <c r="H26" i="21"/>
  <c r="L25" i="21"/>
  <c r="H25" i="21"/>
  <c r="O25" i="21" s="1"/>
  <c r="L24" i="21"/>
  <c r="H24" i="21"/>
  <c r="L23" i="21"/>
  <c r="H23" i="21"/>
  <c r="F18" i="21"/>
  <c r="O63" i="30" l="1"/>
  <c r="E30" i="28" s="1"/>
  <c r="K44" i="21"/>
  <c r="L44" i="21" s="1"/>
  <c r="G44" i="21"/>
  <c r="H44" i="21" s="1"/>
  <c r="G50" i="26"/>
  <c r="H50" i="26" s="1"/>
  <c r="N33" i="26"/>
  <c r="N34" i="26"/>
  <c r="L46" i="26"/>
  <c r="K53" i="26"/>
  <c r="L47" i="26"/>
  <c r="N47" i="26" s="1"/>
  <c r="H53" i="26"/>
  <c r="G55" i="26"/>
  <c r="H55" i="26" s="1"/>
  <c r="N35" i="24"/>
  <c r="N38" i="24"/>
  <c r="N28" i="24"/>
  <c r="G50" i="24"/>
  <c r="H50" i="24" s="1"/>
  <c r="O35" i="24"/>
  <c r="H61" i="24"/>
  <c r="K61" i="24"/>
  <c r="L61" i="24" s="1"/>
  <c r="N26" i="24"/>
  <c r="N26" i="21"/>
  <c r="K56" i="21"/>
  <c r="L56" i="21" s="1"/>
  <c r="K33" i="21"/>
  <c r="L33" i="21" s="1"/>
  <c r="G36" i="21"/>
  <c r="H36" i="21" s="1"/>
  <c r="O36" i="21" s="1"/>
  <c r="K46" i="21"/>
  <c r="L46" i="21" s="1"/>
  <c r="N24" i="21"/>
  <c r="O26" i="21"/>
  <c r="G57" i="21"/>
  <c r="G59" i="21"/>
  <c r="K59" i="21" s="1"/>
  <c r="L59" i="21" s="1"/>
  <c r="G58" i="21"/>
  <c r="H58" i="21" s="1"/>
  <c r="O24" i="21"/>
  <c r="G30" i="21"/>
  <c r="H30" i="21" s="1"/>
  <c r="O30" i="21" s="1"/>
  <c r="N28" i="21"/>
  <c r="G34" i="21"/>
  <c r="H34" i="21" s="1"/>
  <c r="O34" i="21" s="1"/>
  <c r="L46" i="24"/>
  <c r="K52" i="24"/>
  <c r="N45" i="26"/>
  <c r="O45" i="26" s="1"/>
  <c r="N60" i="21"/>
  <c r="O60" i="21" s="1"/>
  <c r="N60" i="24"/>
  <c r="O60" i="24" s="1"/>
  <c r="N45" i="24"/>
  <c r="O45" i="24" s="1"/>
  <c r="H46" i="26"/>
  <c r="N58" i="26"/>
  <c r="O58" i="26" s="1"/>
  <c r="L56" i="26"/>
  <c r="N56" i="26" s="1"/>
  <c r="O56" i="26" s="1"/>
  <c r="L49" i="26"/>
  <c r="N49" i="26" s="1"/>
  <c r="O49" i="26" s="1"/>
  <c r="H46" i="24"/>
  <c r="N59" i="24"/>
  <c r="O59" i="24" s="1"/>
  <c r="L56" i="24"/>
  <c r="N56" i="24" s="1"/>
  <c r="O56" i="24" s="1"/>
  <c r="L49" i="24"/>
  <c r="N49" i="24" s="1"/>
  <c r="O49" i="24" s="1"/>
  <c r="N29" i="24"/>
  <c r="O29" i="24" s="1"/>
  <c r="N30" i="24"/>
  <c r="N29" i="26"/>
  <c r="O29" i="26" s="1"/>
  <c r="N40" i="26"/>
  <c r="O40" i="26" s="1"/>
  <c r="N30" i="26"/>
  <c r="H39" i="26"/>
  <c r="N42" i="26"/>
  <c r="O42" i="26" s="1"/>
  <c r="N31" i="26"/>
  <c r="O31" i="26" s="1"/>
  <c r="N32" i="26"/>
  <c r="N43" i="26"/>
  <c r="O43" i="26" s="1"/>
  <c r="N38" i="26"/>
  <c r="N27" i="26"/>
  <c r="O33" i="26"/>
  <c r="N37" i="26"/>
  <c r="N60" i="26"/>
  <c r="O60" i="26" s="1"/>
  <c r="N25" i="26"/>
  <c r="N35" i="26"/>
  <c r="O47" i="26"/>
  <c r="H52" i="26"/>
  <c r="N52" i="26" s="1"/>
  <c r="N23" i="26"/>
  <c r="O23" i="26" s="1"/>
  <c r="L39" i="26"/>
  <c r="N41" i="26"/>
  <c r="O41" i="26" s="1"/>
  <c r="N24" i="26"/>
  <c r="N28" i="26"/>
  <c r="N26" i="26"/>
  <c r="N36" i="26"/>
  <c r="K50" i="26"/>
  <c r="L50" i="26" s="1"/>
  <c r="N54" i="26"/>
  <c r="O54" i="26" s="1"/>
  <c r="K61" i="26"/>
  <c r="L61" i="26" s="1"/>
  <c r="H61" i="26"/>
  <c r="K57" i="26"/>
  <c r="L57" i="26" s="1"/>
  <c r="K59" i="26"/>
  <c r="L59" i="26" s="1"/>
  <c r="N40" i="24"/>
  <c r="O40" i="24" s="1"/>
  <c r="H39" i="24"/>
  <c r="N32" i="24"/>
  <c r="N34" i="24"/>
  <c r="L39" i="24"/>
  <c r="N31" i="24"/>
  <c r="O31" i="24" s="1"/>
  <c r="N33" i="24"/>
  <c r="N41" i="24"/>
  <c r="O41" i="24" s="1"/>
  <c r="N23" i="24"/>
  <c r="O23" i="24" s="1"/>
  <c r="N24" i="24"/>
  <c r="N27" i="24"/>
  <c r="N36" i="24"/>
  <c r="N37" i="24"/>
  <c r="O25" i="24"/>
  <c r="N25" i="24"/>
  <c r="N43" i="24"/>
  <c r="O43" i="24" s="1"/>
  <c r="H52" i="24"/>
  <c r="K57" i="24"/>
  <c r="L57" i="24" s="1"/>
  <c r="N42" i="24"/>
  <c r="O42" i="24" s="1"/>
  <c r="N47" i="24"/>
  <c r="H57" i="24"/>
  <c r="K50" i="24"/>
  <c r="L50" i="24" s="1"/>
  <c r="N54" i="24"/>
  <c r="O54" i="24" s="1"/>
  <c r="K58" i="24"/>
  <c r="L58" i="24" s="1"/>
  <c r="H58" i="24"/>
  <c r="H49" i="21"/>
  <c r="N40" i="21"/>
  <c r="O40" i="21" s="1"/>
  <c r="N31" i="21"/>
  <c r="O31" i="21" s="1"/>
  <c r="K50" i="21"/>
  <c r="L50" i="21" s="1"/>
  <c r="L49" i="21"/>
  <c r="N23" i="21"/>
  <c r="O23" i="21" s="1"/>
  <c r="N25" i="21"/>
  <c r="N27" i="21"/>
  <c r="K35" i="21"/>
  <c r="L35" i="21" s="1"/>
  <c r="G38" i="21"/>
  <c r="H38" i="21" s="1"/>
  <c r="O38" i="21" s="1"/>
  <c r="N45" i="21"/>
  <c r="O45" i="21" s="1"/>
  <c r="G61" i="21"/>
  <c r="G56" i="21"/>
  <c r="H56" i="21" s="1"/>
  <c r="G46" i="21"/>
  <c r="H46" i="21" s="1"/>
  <c r="H43" i="21"/>
  <c r="K42" i="21"/>
  <c r="L42" i="21" s="1"/>
  <c r="L43" i="21"/>
  <c r="G42" i="21"/>
  <c r="H42" i="21" s="1"/>
  <c r="K38" i="21"/>
  <c r="L38" i="21" s="1"/>
  <c r="G37" i="21"/>
  <c r="H37" i="21" s="1"/>
  <c r="O37" i="21" s="1"/>
  <c r="K36" i="21"/>
  <c r="L36" i="21" s="1"/>
  <c r="G35" i="21"/>
  <c r="H35" i="21" s="1"/>
  <c r="O35" i="21" s="1"/>
  <c r="K34" i="21"/>
  <c r="L34" i="21" s="1"/>
  <c r="G33" i="21"/>
  <c r="H33" i="21" s="1"/>
  <c r="O33" i="21" s="1"/>
  <c r="K32" i="21"/>
  <c r="L32" i="21" s="1"/>
  <c r="K30" i="21"/>
  <c r="L30" i="21" s="1"/>
  <c r="N29" i="21"/>
  <c r="O29" i="21" s="1"/>
  <c r="G32" i="21"/>
  <c r="H32" i="21" s="1"/>
  <c r="O32" i="21" s="1"/>
  <c r="K37" i="21"/>
  <c r="L37" i="21" s="1"/>
  <c r="L47" i="21"/>
  <c r="N54" i="21"/>
  <c r="O54" i="21" s="1"/>
  <c r="G59" i="11"/>
  <c r="G58" i="11"/>
  <c r="G57" i="11"/>
  <c r="L53" i="11"/>
  <c r="H53" i="11"/>
  <c r="L46" i="11"/>
  <c r="H46" i="11"/>
  <c r="K45" i="11"/>
  <c r="G45" i="11"/>
  <c r="H45" i="11" s="1"/>
  <c r="K44" i="11"/>
  <c r="L44" i="11" s="1"/>
  <c r="G44" i="11"/>
  <c r="H44" i="11" s="1"/>
  <c r="K43" i="11"/>
  <c r="L43" i="11" s="1"/>
  <c r="H43" i="11"/>
  <c r="K42" i="11"/>
  <c r="L42" i="11" s="1"/>
  <c r="G42" i="11"/>
  <c r="H42" i="11" s="1"/>
  <c r="L41" i="11"/>
  <c r="K40" i="11"/>
  <c r="L40" i="11" s="1"/>
  <c r="G40" i="11"/>
  <c r="H40" i="11" s="1"/>
  <c r="K38" i="11"/>
  <c r="L38" i="11" s="1"/>
  <c r="G38" i="11"/>
  <c r="H38" i="11" s="1"/>
  <c r="O38" i="11" s="1"/>
  <c r="K37" i="11"/>
  <c r="L37" i="11" s="1"/>
  <c r="G37" i="11"/>
  <c r="H37" i="11" s="1"/>
  <c r="O37" i="11" s="1"/>
  <c r="K36" i="11"/>
  <c r="L36" i="11" s="1"/>
  <c r="G36" i="11"/>
  <c r="H36" i="11" s="1"/>
  <c r="O36" i="11" s="1"/>
  <c r="K35" i="11"/>
  <c r="L35" i="11" s="1"/>
  <c r="G35" i="11"/>
  <c r="H35" i="11" s="1"/>
  <c r="O35" i="11" s="1"/>
  <c r="K34" i="11"/>
  <c r="L34" i="11" s="1"/>
  <c r="G34" i="11"/>
  <c r="H34" i="11" s="1"/>
  <c r="O34" i="11" s="1"/>
  <c r="K33" i="11"/>
  <c r="L33" i="11" s="1"/>
  <c r="G33" i="11"/>
  <c r="H33" i="11" s="1"/>
  <c r="K32" i="11"/>
  <c r="L32" i="11" s="1"/>
  <c r="G32" i="11"/>
  <c r="H32" i="11" s="1"/>
  <c r="O32" i="11" s="1"/>
  <c r="K31" i="11"/>
  <c r="L31" i="11" s="1"/>
  <c r="G31" i="11"/>
  <c r="H31" i="11" s="1"/>
  <c r="K30" i="11"/>
  <c r="L30" i="11" s="1"/>
  <c r="G30" i="11"/>
  <c r="H30" i="11" s="1"/>
  <c r="O30" i="11" s="1"/>
  <c r="K29" i="11"/>
  <c r="L29" i="11" s="1"/>
  <c r="G29" i="11"/>
  <c r="H29" i="11" s="1"/>
  <c r="L28" i="11"/>
  <c r="H28" i="11"/>
  <c r="O28" i="11" s="1"/>
  <c r="L27" i="11"/>
  <c r="H27" i="11"/>
  <c r="O27" i="11" s="1"/>
  <c r="L26" i="11"/>
  <c r="H26" i="11"/>
  <c r="O26" i="11" s="1"/>
  <c r="L25" i="11"/>
  <c r="H25" i="11"/>
  <c r="O25" i="11" s="1"/>
  <c r="L24" i="11"/>
  <c r="H24" i="11"/>
  <c r="O24" i="11" s="1"/>
  <c r="L23" i="11"/>
  <c r="H23" i="11"/>
  <c r="G61" i="10"/>
  <c r="K61" i="10" s="1"/>
  <c r="L61" i="10" s="1"/>
  <c r="G60" i="10"/>
  <c r="K56" i="10"/>
  <c r="J56" i="10"/>
  <c r="G56" i="10"/>
  <c r="H56" i="10" s="1"/>
  <c r="L54" i="10"/>
  <c r="H54" i="10"/>
  <c r="K49" i="10"/>
  <c r="K50" i="10" s="1"/>
  <c r="G49" i="10"/>
  <c r="H49" i="10" s="1"/>
  <c r="J47" i="10"/>
  <c r="H47" i="10"/>
  <c r="O47" i="10" s="1"/>
  <c r="K46" i="10"/>
  <c r="G46" i="10"/>
  <c r="K45" i="10"/>
  <c r="L45" i="10" s="1"/>
  <c r="G45" i="10"/>
  <c r="H45" i="10" s="1"/>
  <c r="L43" i="10"/>
  <c r="H43" i="10"/>
  <c r="K42" i="10"/>
  <c r="L42" i="10" s="1"/>
  <c r="G42" i="10"/>
  <c r="H42" i="10" s="1"/>
  <c r="L41" i="10"/>
  <c r="H41" i="10"/>
  <c r="K40" i="10"/>
  <c r="L40" i="10" s="1"/>
  <c r="G40" i="10"/>
  <c r="H40" i="10" s="1"/>
  <c r="K38" i="10"/>
  <c r="L38" i="10" s="1"/>
  <c r="G38" i="10"/>
  <c r="H38" i="10" s="1"/>
  <c r="O38" i="10" s="1"/>
  <c r="K37" i="10"/>
  <c r="L37" i="10" s="1"/>
  <c r="G37" i="10"/>
  <c r="H37" i="10" s="1"/>
  <c r="K36" i="10"/>
  <c r="L36" i="10" s="1"/>
  <c r="G36" i="10"/>
  <c r="H36" i="10" s="1"/>
  <c r="O36" i="10" s="1"/>
  <c r="K35" i="10"/>
  <c r="L35" i="10" s="1"/>
  <c r="G35" i="10"/>
  <c r="H35" i="10" s="1"/>
  <c r="O35" i="10" s="1"/>
  <c r="K34" i="10"/>
  <c r="L34" i="10" s="1"/>
  <c r="G34" i="10"/>
  <c r="H34" i="10" s="1"/>
  <c r="O34" i="10" s="1"/>
  <c r="K33" i="10"/>
  <c r="L33" i="10" s="1"/>
  <c r="G33" i="10"/>
  <c r="H33" i="10" s="1"/>
  <c r="K32" i="10"/>
  <c r="L32" i="10" s="1"/>
  <c r="G32" i="10"/>
  <c r="H32" i="10" s="1"/>
  <c r="O32" i="10" s="1"/>
  <c r="K31" i="10"/>
  <c r="L31" i="10" s="1"/>
  <c r="G31" i="10"/>
  <c r="H31" i="10" s="1"/>
  <c r="K30" i="10"/>
  <c r="L30" i="10" s="1"/>
  <c r="G30" i="10"/>
  <c r="H30" i="10" s="1"/>
  <c r="O30" i="10" s="1"/>
  <c r="K29" i="10"/>
  <c r="L29" i="10" s="1"/>
  <c r="G29" i="10"/>
  <c r="H29" i="10" s="1"/>
  <c r="L28" i="10"/>
  <c r="H28" i="10"/>
  <c r="O28" i="10" s="1"/>
  <c r="L27" i="10"/>
  <c r="H27" i="10"/>
  <c r="O27" i="10" s="1"/>
  <c r="L26" i="10"/>
  <c r="H26" i="10"/>
  <c r="L25" i="10"/>
  <c r="H25" i="10"/>
  <c r="O25" i="10" s="1"/>
  <c r="L24" i="10"/>
  <c r="H24" i="10"/>
  <c r="O24" i="10" s="1"/>
  <c r="L23" i="10"/>
  <c r="H23" i="10"/>
  <c r="N44" i="21" l="1"/>
  <c r="O44" i="21" s="1"/>
  <c r="N28" i="10"/>
  <c r="N25" i="10"/>
  <c r="G50" i="10"/>
  <c r="H50" i="10" s="1"/>
  <c r="N27" i="10"/>
  <c r="N24" i="10"/>
  <c r="N45" i="10"/>
  <c r="O45" i="10" s="1"/>
  <c r="N46" i="26"/>
  <c r="O46" i="26" s="1"/>
  <c r="L53" i="26"/>
  <c r="N53" i="26" s="1"/>
  <c r="O53" i="26" s="1"/>
  <c r="K55" i="26"/>
  <c r="L55" i="26" s="1"/>
  <c r="N61" i="24"/>
  <c r="O61" i="24" s="1"/>
  <c r="N46" i="24"/>
  <c r="O46" i="24" s="1"/>
  <c r="L39" i="21"/>
  <c r="K52" i="21"/>
  <c r="K55" i="21" s="1"/>
  <c r="L55" i="21" s="1"/>
  <c r="H59" i="21"/>
  <c r="N59" i="21" s="1"/>
  <c r="O59" i="21" s="1"/>
  <c r="K58" i="21"/>
  <c r="L58" i="21" s="1"/>
  <c r="N58" i="21" s="1"/>
  <c r="O58" i="21" s="1"/>
  <c r="K53" i="24"/>
  <c r="L52" i="24"/>
  <c r="N52" i="24" s="1"/>
  <c r="O52" i="24" s="1"/>
  <c r="H53" i="24"/>
  <c r="G55" i="24"/>
  <c r="H55" i="24" s="1"/>
  <c r="H56" i="11"/>
  <c r="N31" i="11"/>
  <c r="O31" i="11" s="1"/>
  <c r="N46" i="11"/>
  <c r="O46" i="11" s="1"/>
  <c r="N40" i="11"/>
  <c r="N53" i="11"/>
  <c r="O53" i="11" s="1"/>
  <c r="L45" i="11"/>
  <c r="H48" i="24"/>
  <c r="H51" i="24" s="1"/>
  <c r="L56" i="10"/>
  <c r="N56" i="10" s="1"/>
  <c r="O56" i="10" s="1"/>
  <c r="N56" i="21"/>
  <c r="O56" i="21" s="1"/>
  <c r="L50" i="10"/>
  <c r="L49" i="10"/>
  <c r="N49" i="10" s="1"/>
  <c r="O49" i="10" s="1"/>
  <c r="D56" i="28"/>
  <c r="G52" i="21"/>
  <c r="H59" i="11"/>
  <c r="K59" i="11"/>
  <c r="L59" i="11" s="1"/>
  <c r="E56" i="28"/>
  <c r="H57" i="10"/>
  <c r="K57" i="10"/>
  <c r="L57" i="10" s="1"/>
  <c r="O33" i="10"/>
  <c r="N33" i="10"/>
  <c r="H59" i="10"/>
  <c r="K59" i="10"/>
  <c r="L59" i="10" s="1"/>
  <c r="H61" i="10"/>
  <c r="O61" i="10" s="1"/>
  <c r="N59" i="26"/>
  <c r="O59" i="26" s="1"/>
  <c r="O52" i="26"/>
  <c r="H48" i="26"/>
  <c r="N57" i="26"/>
  <c r="O57" i="26" s="1"/>
  <c r="N39" i="26"/>
  <c r="O39" i="26" s="1"/>
  <c r="L48" i="26"/>
  <c r="N61" i="26"/>
  <c r="O61" i="26" s="1"/>
  <c r="N50" i="26"/>
  <c r="O50" i="26" s="1"/>
  <c r="N57" i="24"/>
  <c r="O57" i="24" s="1"/>
  <c r="N50" i="24"/>
  <c r="O50" i="24" s="1"/>
  <c r="N58" i="24"/>
  <c r="O58" i="24" s="1"/>
  <c r="L48" i="24"/>
  <c r="N39" i="24"/>
  <c r="O39" i="24" s="1"/>
  <c r="N42" i="21"/>
  <c r="O42" i="21" s="1"/>
  <c r="N50" i="21"/>
  <c r="O50" i="21" s="1"/>
  <c r="N47" i="21"/>
  <c r="N34" i="21"/>
  <c r="N38" i="21"/>
  <c r="N35" i="21"/>
  <c r="N46" i="21"/>
  <c r="O46" i="21" s="1"/>
  <c r="H39" i="21"/>
  <c r="N37" i="21"/>
  <c r="N32" i="21"/>
  <c r="N36" i="21"/>
  <c r="N43" i="21"/>
  <c r="O43" i="21" s="1"/>
  <c r="K57" i="21"/>
  <c r="L57" i="21" s="1"/>
  <c r="H57" i="21"/>
  <c r="N30" i="21"/>
  <c r="K41" i="21"/>
  <c r="L41" i="21" s="1"/>
  <c r="H41" i="21"/>
  <c r="H61" i="21"/>
  <c r="K61" i="21"/>
  <c r="L61" i="21" s="1"/>
  <c r="N49" i="21"/>
  <c r="O49" i="21" s="1"/>
  <c r="N33" i="21"/>
  <c r="N33" i="11"/>
  <c r="O33" i="11"/>
  <c r="N34" i="11"/>
  <c r="K55" i="11"/>
  <c r="L55" i="11" s="1"/>
  <c r="K57" i="11"/>
  <c r="L57" i="11" s="1"/>
  <c r="H48" i="11"/>
  <c r="H55" i="11"/>
  <c r="H57" i="11"/>
  <c r="N27" i="11"/>
  <c r="N38" i="11"/>
  <c r="H39" i="11"/>
  <c r="N41" i="11"/>
  <c r="N29" i="11"/>
  <c r="O29" i="11" s="1"/>
  <c r="N32" i="11"/>
  <c r="N43" i="11"/>
  <c r="N42" i="11"/>
  <c r="L48" i="11"/>
  <c r="N23" i="11"/>
  <c r="O23" i="11" s="1"/>
  <c r="L39" i="11"/>
  <c r="N30" i="11"/>
  <c r="N37" i="11"/>
  <c r="N28" i="11"/>
  <c r="G52" i="11"/>
  <c r="H52" i="11" s="1"/>
  <c r="G51" i="11"/>
  <c r="H51" i="11" s="1"/>
  <c r="K58" i="11"/>
  <c r="L58" i="11" s="1"/>
  <c r="H58" i="11"/>
  <c r="N25" i="11"/>
  <c r="N35" i="11"/>
  <c r="N44" i="11"/>
  <c r="H49" i="11"/>
  <c r="N24" i="11"/>
  <c r="N26" i="11"/>
  <c r="N36" i="11"/>
  <c r="K56" i="11"/>
  <c r="L56" i="11" s="1"/>
  <c r="N29" i="10"/>
  <c r="O29" i="10" s="1"/>
  <c r="N35" i="10"/>
  <c r="N42" i="10"/>
  <c r="O42" i="10" s="1"/>
  <c r="L39" i="10"/>
  <c r="N36" i="10"/>
  <c r="H39" i="10"/>
  <c r="O26" i="10"/>
  <c r="N26" i="10"/>
  <c r="N32" i="10"/>
  <c r="O37" i="10"/>
  <c r="N37" i="10"/>
  <c r="K52" i="10"/>
  <c r="L46" i="10"/>
  <c r="N34" i="10"/>
  <c r="N43" i="10"/>
  <c r="O43" i="10" s="1"/>
  <c r="H46" i="10"/>
  <c r="G52" i="10"/>
  <c r="K60" i="10"/>
  <c r="L60" i="10" s="1"/>
  <c r="H60" i="10"/>
  <c r="N23" i="10"/>
  <c r="N30" i="10"/>
  <c r="N31" i="10"/>
  <c r="O31" i="10" s="1"/>
  <c r="N38" i="10"/>
  <c r="N40" i="10"/>
  <c r="O40" i="10" s="1"/>
  <c r="N41" i="10"/>
  <c r="O41" i="10" s="1"/>
  <c r="L47" i="10"/>
  <c r="N54" i="10"/>
  <c r="O54" i="10" s="1"/>
  <c r="K58" i="10"/>
  <c r="L58" i="10" s="1"/>
  <c r="H58" i="10"/>
  <c r="L48" i="21" l="1"/>
  <c r="L48" i="10"/>
  <c r="H48" i="10"/>
  <c r="N39" i="21"/>
  <c r="N50" i="10"/>
  <c r="O50" i="10" s="1"/>
  <c r="L52" i="21"/>
  <c r="K53" i="21"/>
  <c r="L53" i="21" s="1"/>
  <c r="H52" i="21"/>
  <c r="G55" i="21"/>
  <c r="H55" i="21" s="1"/>
  <c r="K55" i="24"/>
  <c r="L55" i="24" s="1"/>
  <c r="L53" i="24"/>
  <c r="N59" i="10"/>
  <c r="O59" i="10" s="1"/>
  <c r="N45" i="11"/>
  <c r="O45" i="11" s="1"/>
  <c r="N55" i="11"/>
  <c r="O55" i="11" s="1"/>
  <c r="N59" i="11"/>
  <c r="O59" i="11" s="1"/>
  <c r="N57" i="11"/>
  <c r="O57" i="11" s="1"/>
  <c r="G53" i="21"/>
  <c r="H53" i="21" s="1"/>
  <c r="N61" i="10"/>
  <c r="E57" i="28"/>
  <c r="O23" i="10"/>
  <c r="N57" i="10"/>
  <c r="O57" i="10" s="1"/>
  <c r="H51" i="26"/>
  <c r="N48" i="26"/>
  <c r="O48" i="26" s="1"/>
  <c r="L51" i="26"/>
  <c r="L51" i="24"/>
  <c r="N48" i="24"/>
  <c r="O48" i="24" s="1"/>
  <c r="H67" i="24"/>
  <c r="H63" i="24"/>
  <c r="N57" i="21"/>
  <c r="O57" i="21" s="1"/>
  <c r="N61" i="21"/>
  <c r="O61" i="21" s="1"/>
  <c r="N41" i="21"/>
  <c r="O41" i="21" s="1"/>
  <c r="H48" i="21"/>
  <c r="O39" i="21"/>
  <c r="N58" i="11"/>
  <c r="O58" i="11" s="1"/>
  <c r="N48" i="11"/>
  <c r="H47" i="11"/>
  <c r="L47" i="11"/>
  <c r="N39" i="11"/>
  <c r="O39" i="11" s="1"/>
  <c r="L49" i="11"/>
  <c r="L52" i="11"/>
  <c r="K51" i="11"/>
  <c r="L51" i="11" s="1"/>
  <c r="N56" i="11"/>
  <c r="O56" i="11" s="1"/>
  <c r="N58" i="10"/>
  <c r="O58" i="10" s="1"/>
  <c r="N60" i="10"/>
  <c r="O60" i="10" s="1"/>
  <c r="N47" i="10"/>
  <c r="N46" i="10"/>
  <c r="O46" i="10" s="1"/>
  <c r="G53" i="10"/>
  <c r="H52" i="10"/>
  <c r="L52" i="10"/>
  <c r="K53" i="10"/>
  <c r="N39" i="10"/>
  <c r="O39" i="10" s="1"/>
  <c r="N53" i="21" l="1"/>
  <c r="O53" i="21" s="1"/>
  <c r="H53" i="10"/>
  <c r="G55" i="10"/>
  <c r="H55" i="10" s="1"/>
  <c r="N52" i="21"/>
  <c r="O52" i="21" s="1"/>
  <c r="L53" i="10"/>
  <c r="K55" i="10"/>
  <c r="L55" i="10" s="1"/>
  <c r="N53" i="24"/>
  <c r="O53" i="24" s="1"/>
  <c r="E58" i="28"/>
  <c r="N51" i="26"/>
  <c r="O51" i="26" s="1"/>
  <c r="L67" i="26"/>
  <c r="L63" i="26"/>
  <c r="H63" i="26"/>
  <c r="H67" i="26"/>
  <c r="H68" i="24"/>
  <c r="N51" i="24"/>
  <c r="O51" i="24" s="1"/>
  <c r="L67" i="24"/>
  <c r="L63" i="24"/>
  <c r="H64" i="24"/>
  <c r="H65" i="24" s="1"/>
  <c r="H51" i="21"/>
  <c r="N48" i="21"/>
  <c r="O48" i="21" s="1"/>
  <c r="L51" i="21"/>
  <c r="N49" i="11"/>
  <c r="H50" i="11"/>
  <c r="N51" i="11"/>
  <c r="N52" i="11"/>
  <c r="O52" i="11" s="1"/>
  <c r="L50" i="11"/>
  <c r="N47" i="11"/>
  <c r="O47" i="11" s="1"/>
  <c r="H51" i="10"/>
  <c r="N52" i="10"/>
  <c r="O52" i="10" s="1"/>
  <c r="L51" i="10"/>
  <c r="N48" i="10"/>
  <c r="O48" i="10" s="1"/>
  <c r="N53" i="10" l="1"/>
  <c r="O53" i="10" s="1"/>
  <c r="H63" i="10"/>
  <c r="L67" i="11"/>
  <c r="L70" i="11" s="1"/>
  <c r="H68" i="26"/>
  <c r="H64" i="26"/>
  <c r="H65" i="26" s="1"/>
  <c r="L64" i="26"/>
  <c r="N63" i="26"/>
  <c r="O63" i="26" s="1"/>
  <c r="L68" i="26"/>
  <c r="L69" i="26" s="1"/>
  <c r="N67" i="26"/>
  <c r="O67" i="26" s="1"/>
  <c r="N63" i="24"/>
  <c r="O63" i="24" s="1"/>
  <c r="L64" i="24"/>
  <c r="L65" i="24" s="1"/>
  <c r="H69" i="24"/>
  <c r="N67" i="24"/>
  <c r="O67" i="24" s="1"/>
  <c r="L68" i="24"/>
  <c r="N51" i="21"/>
  <c r="O51" i="21" s="1"/>
  <c r="L67" i="21"/>
  <c r="L63" i="21"/>
  <c r="H63" i="21"/>
  <c r="H67" i="21"/>
  <c r="N50" i="11"/>
  <c r="L61" i="11"/>
  <c r="L64" i="11" s="1"/>
  <c r="H61" i="11"/>
  <c r="H67" i="11"/>
  <c r="H69" i="10"/>
  <c r="H72" i="10" s="1"/>
  <c r="N51" i="10"/>
  <c r="O51" i="10" s="1"/>
  <c r="L69" i="10"/>
  <c r="L72" i="10" s="1"/>
  <c r="L63" i="10"/>
  <c r="N72" i="10" l="1"/>
  <c r="O72" i="10" s="1"/>
  <c r="H79" i="10"/>
  <c r="H80" i="10" s="1"/>
  <c r="H81" i="10" s="1"/>
  <c r="H66" i="10"/>
  <c r="L79" i="10"/>
  <c r="L66" i="10"/>
  <c r="N64" i="11"/>
  <c r="O64" i="11" s="1"/>
  <c r="N70" i="11"/>
  <c r="O70" i="11" s="1"/>
  <c r="H64" i="10"/>
  <c r="H65" i="10" s="1"/>
  <c r="N64" i="26"/>
  <c r="O64" i="26" s="1"/>
  <c r="N68" i="26"/>
  <c r="O68" i="26" s="1"/>
  <c r="L65" i="26"/>
  <c r="H69" i="26"/>
  <c r="N68" i="24"/>
  <c r="O68" i="24" s="1"/>
  <c r="L69" i="24"/>
  <c r="N65" i="24"/>
  <c r="O65" i="24" s="1"/>
  <c r="N64" i="24"/>
  <c r="O64" i="24" s="1"/>
  <c r="N63" i="21"/>
  <c r="O63" i="21" s="1"/>
  <c r="L64" i="21"/>
  <c r="L65" i="21" s="1"/>
  <c r="H68" i="21"/>
  <c r="H69" i="21" s="1"/>
  <c r="N67" i="21"/>
  <c r="O67" i="21" s="1"/>
  <c r="L68" i="21"/>
  <c r="L69" i="21" s="1"/>
  <c r="H64" i="21"/>
  <c r="H65" i="21" s="1"/>
  <c r="H68" i="11"/>
  <c r="H69" i="11" s="1"/>
  <c r="H62" i="11"/>
  <c r="N61" i="11"/>
  <c r="L62" i="11"/>
  <c r="N67" i="11"/>
  <c r="O67" i="11" s="1"/>
  <c r="L68" i="11"/>
  <c r="N63" i="10"/>
  <c r="O63" i="10" s="1"/>
  <c r="L64" i="10"/>
  <c r="L65" i="10" s="1"/>
  <c r="H70" i="10"/>
  <c r="H71" i="10" s="1"/>
  <c r="H73" i="10" s="1"/>
  <c r="N69" i="10"/>
  <c r="O69" i="10" s="1"/>
  <c r="L70" i="10"/>
  <c r="L71" i="10" s="1"/>
  <c r="L73" i="10" s="1"/>
  <c r="H67" i="10" l="1"/>
  <c r="N79" i="10"/>
  <c r="O79" i="10" s="1"/>
  <c r="N73" i="10"/>
  <c r="O73" i="10" s="1"/>
  <c r="N66" i="10"/>
  <c r="O66" i="10" s="1"/>
  <c r="L80" i="10"/>
  <c r="L81" i="10" s="1"/>
  <c r="N81" i="10" s="1"/>
  <c r="O81" i="10" s="1"/>
  <c r="E59" i="28" s="1"/>
  <c r="L67" i="10"/>
  <c r="N69" i="26"/>
  <c r="O69" i="26" s="1"/>
  <c r="N65" i="26"/>
  <c r="O65" i="26" s="1"/>
  <c r="N69" i="24"/>
  <c r="O69" i="24" s="1"/>
  <c r="N64" i="21"/>
  <c r="O64" i="21" s="1"/>
  <c r="N69" i="21"/>
  <c r="O69" i="21" s="1"/>
  <c r="N65" i="21"/>
  <c r="O65" i="21" s="1"/>
  <c r="N68" i="21"/>
  <c r="O68" i="21" s="1"/>
  <c r="N68" i="11"/>
  <c r="O68" i="11" s="1"/>
  <c r="L69" i="11"/>
  <c r="L71" i="11" s="1"/>
  <c r="N71" i="11" s="1"/>
  <c r="O71" i="11" s="1"/>
  <c r="N62" i="11"/>
  <c r="O62" i="11" s="1"/>
  <c r="N64" i="10"/>
  <c r="O64" i="10" s="1"/>
  <c r="N71" i="10"/>
  <c r="O71" i="10" s="1"/>
  <c r="N65" i="10"/>
  <c r="O65" i="10" s="1"/>
  <c r="E60" i="28" s="1"/>
  <c r="N70" i="10"/>
  <c r="O70" i="10" s="1"/>
  <c r="N67" i="10" l="1"/>
  <c r="O67" i="10" s="1"/>
  <c r="N80" i="10"/>
  <c r="O80" i="10" s="1"/>
  <c r="N63" i="11"/>
  <c r="O63" i="11" s="1"/>
  <c r="L65" i="11"/>
  <c r="N65" i="11" s="1"/>
  <c r="O65" i="11" s="1"/>
  <c r="N69" i="11"/>
  <c r="O69" i="11" s="1"/>
  <c r="G61" i="9" l="1"/>
  <c r="G60" i="9"/>
  <c r="H60" i="9" s="1"/>
  <c r="K59" i="9"/>
  <c r="L59" i="9" s="1"/>
  <c r="H59" i="9"/>
  <c r="H58" i="9"/>
  <c r="K57" i="9"/>
  <c r="L57" i="9" s="1"/>
  <c r="H57" i="9"/>
  <c r="K56" i="9"/>
  <c r="J56" i="9"/>
  <c r="G56" i="9"/>
  <c r="H56" i="9" s="1"/>
  <c r="L54" i="9"/>
  <c r="H54" i="9"/>
  <c r="K49" i="9"/>
  <c r="K50" i="9" s="1"/>
  <c r="G49" i="9"/>
  <c r="G50" i="9" s="1"/>
  <c r="H50" i="9" s="1"/>
  <c r="J47" i="9"/>
  <c r="H47" i="9"/>
  <c r="O47" i="9" s="1"/>
  <c r="K46" i="9"/>
  <c r="K52" i="9" s="1"/>
  <c r="K53" i="9" s="1"/>
  <c r="G46" i="9"/>
  <c r="G52" i="9" s="1"/>
  <c r="K45" i="9"/>
  <c r="L45" i="9" s="1"/>
  <c r="G45" i="9"/>
  <c r="H45" i="9" s="1"/>
  <c r="L43" i="9"/>
  <c r="H43" i="9"/>
  <c r="K42" i="9"/>
  <c r="L42" i="9" s="1"/>
  <c r="G42" i="9"/>
  <c r="H42" i="9" s="1"/>
  <c r="L41" i="9"/>
  <c r="H41" i="9"/>
  <c r="K40" i="9"/>
  <c r="L40" i="9" s="1"/>
  <c r="G40" i="9"/>
  <c r="H40" i="9" s="1"/>
  <c r="K38" i="9"/>
  <c r="L38" i="9" s="1"/>
  <c r="G38" i="9"/>
  <c r="H38" i="9" s="1"/>
  <c r="O38" i="9" s="1"/>
  <c r="K37" i="9"/>
  <c r="L37" i="9" s="1"/>
  <c r="G37" i="9"/>
  <c r="H37" i="9" s="1"/>
  <c r="O37" i="9" s="1"/>
  <c r="K36" i="9"/>
  <c r="L36" i="9" s="1"/>
  <c r="G36" i="9"/>
  <c r="H36" i="9" s="1"/>
  <c r="O36" i="9" s="1"/>
  <c r="K35" i="9"/>
  <c r="L35" i="9" s="1"/>
  <c r="G35" i="9"/>
  <c r="H35" i="9" s="1"/>
  <c r="O35" i="9" s="1"/>
  <c r="K34" i="9"/>
  <c r="L34" i="9" s="1"/>
  <c r="G34" i="9"/>
  <c r="H34" i="9" s="1"/>
  <c r="O34" i="9" s="1"/>
  <c r="K33" i="9"/>
  <c r="L33" i="9" s="1"/>
  <c r="G33" i="9"/>
  <c r="H33" i="9" s="1"/>
  <c r="O33" i="9" s="1"/>
  <c r="K32" i="9"/>
  <c r="L32" i="9" s="1"/>
  <c r="G32" i="9"/>
  <c r="H32" i="9" s="1"/>
  <c r="O32" i="9" s="1"/>
  <c r="K31" i="9"/>
  <c r="L31" i="9" s="1"/>
  <c r="G31" i="9"/>
  <c r="H31" i="9" s="1"/>
  <c r="O31" i="9" s="1"/>
  <c r="K30" i="9"/>
  <c r="L30" i="9" s="1"/>
  <c r="G30" i="9"/>
  <c r="H30" i="9" s="1"/>
  <c r="O30" i="9" s="1"/>
  <c r="K29" i="9"/>
  <c r="L29" i="9" s="1"/>
  <c r="G29" i="9"/>
  <c r="H29" i="9" s="1"/>
  <c r="L28" i="9"/>
  <c r="H28" i="9"/>
  <c r="O28" i="9" s="1"/>
  <c r="L27" i="9"/>
  <c r="H27" i="9"/>
  <c r="O27" i="9" s="1"/>
  <c r="L26" i="9"/>
  <c r="H26" i="9"/>
  <c r="O26" i="9" s="1"/>
  <c r="L25" i="9"/>
  <c r="H25" i="9"/>
  <c r="O25" i="9" s="1"/>
  <c r="L24" i="9"/>
  <c r="H24" i="9"/>
  <c r="L23" i="9"/>
  <c r="H23" i="9"/>
  <c r="N34" i="9" l="1"/>
  <c r="H61" i="9"/>
  <c r="O61" i="9" s="1"/>
  <c r="N42" i="9"/>
  <c r="K61" i="9"/>
  <c r="L61" i="9" s="1"/>
  <c r="L47" i="9"/>
  <c r="H49" i="9"/>
  <c r="L53" i="9"/>
  <c r="K55" i="9"/>
  <c r="L55" i="9" s="1"/>
  <c r="L46" i="9"/>
  <c r="H46" i="9"/>
  <c r="N57" i="9"/>
  <c r="O57" i="9" s="1"/>
  <c r="L50" i="9"/>
  <c r="N50" i="9" s="1"/>
  <c r="O50" i="9" s="1"/>
  <c r="D51" i="28"/>
  <c r="L52" i="9"/>
  <c r="N31" i="9"/>
  <c r="E51" i="28"/>
  <c r="N29" i="9"/>
  <c r="O29" i="9" s="1"/>
  <c r="N45" i="9"/>
  <c r="O45" i="9" s="1"/>
  <c r="N36" i="9"/>
  <c r="N27" i="9"/>
  <c r="N37" i="9"/>
  <c r="N32" i="9"/>
  <c r="N59" i="9"/>
  <c r="O59" i="9" s="1"/>
  <c r="N23" i="9"/>
  <c r="L39" i="9"/>
  <c r="N38" i="9"/>
  <c r="H39" i="9"/>
  <c r="O24" i="9"/>
  <c r="N30" i="9"/>
  <c r="N33" i="9"/>
  <c r="N40" i="9"/>
  <c r="O40" i="9" s="1"/>
  <c r="N41" i="9"/>
  <c r="O41" i="9" s="1"/>
  <c r="O42" i="9"/>
  <c r="N28" i="9"/>
  <c r="N35" i="9"/>
  <c r="L49" i="9"/>
  <c r="N43" i="9"/>
  <c r="O43" i="9" s="1"/>
  <c r="N24" i="9"/>
  <c r="N25" i="9"/>
  <c r="N26" i="9"/>
  <c r="G53" i="9"/>
  <c r="H52" i="9"/>
  <c r="N54" i="9"/>
  <c r="O54" i="9" s="1"/>
  <c r="L56" i="9"/>
  <c r="K58" i="9"/>
  <c r="L58" i="9" s="1"/>
  <c r="K60" i="9"/>
  <c r="L60" i="9" s="1"/>
  <c r="H48" i="9" l="1"/>
  <c r="L48" i="9"/>
  <c r="N61" i="9"/>
  <c r="N47" i="9"/>
  <c r="H53" i="9"/>
  <c r="N53" i="9" s="1"/>
  <c r="O53" i="9" s="1"/>
  <c r="G55" i="9"/>
  <c r="H55" i="9" s="1"/>
  <c r="N46" i="9"/>
  <c r="O46" i="9" s="1"/>
  <c r="O23" i="9"/>
  <c r="E52" i="28"/>
  <c r="N58" i="9"/>
  <c r="O58" i="9" s="1"/>
  <c r="N56" i="9"/>
  <c r="O56" i="9" s="1"/>
  <c r="N49" i="9"/>
  <c r="O49" i="9" s="1"/>
  <c r="N52" i="9"/>
  <c r="O52" i="9" s="1"/>
  <c r="N60" i="9"/>
  <c r="O60" i="9" s="1"/>
  <c r="N39" i="9"/>
  <c r="O39" i="9" s="1"/>
  <c r="E53" i="28" l="1"/>
  <c r="L51" i="9"/>
  <c r="L69" i="9" s="1"/>
  <c r="L72" i="9" s="1"/>
  <c r="N72" i="9" s="1"/>
  <c r="O72" i="9" s="1"/>
  <c r="N48" i="9"/>
  <c r="O48" i="9" s="1"/>
  <c r="H51" i="9"/>
  <c r="H79" i="9" l="1"/>
  <c r="N51" i="9"/>
  <c r="O51" i="9" s="1"/>
  <c r="L63" i="9"/>
  <c r="L79" i="9" l="1"/>
  <c r="N79" i="9" s="1"/>
  <c r="O79" i="9" s="1"/>
  <c r="L66" i="9"/>
  <c r="H80" i="9"/>
  <c r="H81" i="9" s="1"/>
  <c r="N63" i="9"/>
  <c r="O63" i="9" s="1"/>
  <c r="L64" i="9"/>
  <c r="L65" i="9" s="1"/>
  <c r="N69" i="9"/>
  <c r="O69" i="9" s="1"/>
  <c r="L70" i="9"/>
  <c r="L80" i="9" l="1"/>
  <c r="L81" i="9" s="1"/>
  <c r="N81" i="9" s="1"/>
  <c r="O81" i="9" s="1"/>
  <c r="E54" i="28" s="1"/>
  <c r="L67" i="9"/>
  <c r="N67" i="9" s="1"/>
  <c r="O67" i="9" s="1"/>
  <c r="N66" i="9"/>
  <c r="O66" i="9" s="1"/>
  <c r="N70" i="9"/>
  <c r="O70" i="9" s="1"/>
  <c r="L71" i="9"/>
  <c r="L73" i="9" s="1"/>
  <c r="N73" i="9" s="1"/>
  <c r="O73" i="9" s="1"/>
  <c r="N64" i="9"/>
  <c r="O64" i="9" s="1"/>
  <c r="N65" i="9"/>
  <c r="O65" i="9" s="1"/>
  <c r="E55" i="28" s="1"/>
  <c r="N80" i="9" l="1"/>
  <c r="O80" i="9" s="1"/>
  <c r="N71" i="9"/>
  <c r="O71" i="9" s="1"/>
  <c r="G61" i="8" l="1"/>
  <c r="H61" i="8" s="1"/>
  <c r="O61" i="8" s="1"/>
  <c r="G60" i="8"/>
  <c r="H60" i="8" s="1"/>
  <c r="K59" i="8"/>
  <c r="L59" i="8" s="1"/>
  <c r="H59" i="8"/>
  <c r="K57" i="8"/>
  <c r="L57" i="8" s="1"/>
  <c r="H57" i="8"/>
  <c r="K56" i="8"/>
  <c r="J56" i="8"/>
  <c r="G56" i="8"/>
  <c r="H56" i="8" s="1"/>
  <c r="L54" i="8"/>
  <c r="H54" i="8"/>
  <c r="K49" i="8"/>
  <c r="K53" i="8" s="1"/>
  <c r="G49" i="8"/>
  <c r="H49" i="8" s="1"/>
  <c r="J47" i="8"/>
  <c r="L47" i="8" s="1"/>
  <c r="H47" i="8"/>
  <c r="O47" i="8" s="1"/>
  <c r="K46" i="8"/>
  <c r="L46" i="8" s="1"/>
  <c r="G46" i="8"/>
  <c r="K43" i="8"/>
  <c r="L43" i="8" s="1"/>
  <c r="G43" i="8"/>
  <c r="H43" i="8" s="1"/>
  <c r="K42" i="8"/>
  <c r="L42" i="8" s="1"/>
  <c r="G42" i="8"/>
  <c r="H42" i="8" s="1"/>
  <c r="O42" i="8" s="1"/>
  <c r="K41" i="8"/>
  <c r="L41" i="8" s="1"/>
  <c r="G41" i="8"/>
  <c r="H41" i="8" s="1"/>
  <c r="K40" i="8"/>
  <c r="L40" i="8" s="1"/>
  <c r="G40" i="8"/>
  <c r="H40" i="8" s="1"/>
  <c r="K38" i="8"/>
  <c r="L38" i="8" s="1"/>
  <c r="G38" i="8"/>
  <c r="H38" i="8" s="1"/>
  <c r="O38" i="8" s="1"/>
  <c r="K37" i="8"/>
  <c r="L37" i="8" s="1"/>
  <c r="G37" i="8"/>
  <c r="H37" i="8" s="1"/>
  <c r="K36" i="8"/>
  <c r="L36" i="8" s="1"/>
  <c r="G36" i="8"/>
  <c r="H36" i="8" s="1"/>
  <c r="O36" i="8" s="1"/>
  <c r="K35" i="8"/>
  <c r="L35" i="8" s="1"/>
  <c r="G35" i="8"/>
  <c r="H35" i="8" s="1"/>
  <c r="O35" i="8" s="1"/>
  <c r="K34" i="8"/>
  <c r="L34" i="8" s="1"/>
  <c r="G34" i="8"/>
  <c r="H34" i="8" s="1"/>
  <c r="O34" i="8" s="1"/>
  <c r="K33" i="8"/>
  <c r="L33" i="8" s="1"/>
  <c r="G33" i="8"/>
  <c r="H33" i="8" s="1"/>
  <c r="O33" i="8" s="1"/>
  <c r="K32" i="8"/>
  <c r="L32" i="8" s="1"/>
  <c r="G32" i="8"/>
  <c r="H32" i="8" s="1"/>
  <c r="O32" i="8" s="1"/>
  <c r="K31" i="8"/>
  <c r="L31" i="8" s="1"/>
  <c r="G31" i="8"/>
  <c r="H31" i="8" s="1"/>
  <c r="K30" i="8"/>
  <c r="L30" i="8" s="1"/>
  <c r="G30" i="8"/>
  <c r="H30" i="8" s="1"/>
  <c r="O30" i="8" s="1"/>
  <c r="K29" i="8"/>
  <c r="L29" i="8" s="1"/>
  <c r="G29" i="8"/>
  <c r="H29" i="8" s="1"/>
  <c r="L28" i="8"/>
  <c r="H28" i="8"/>
  <c r="O28" i="8" s="1"/>
  <c r="L27" i="8"/>
  <c r="H27" i="8"/>
  <c r="O27" i="8" s="1"/>
  <c r="L26" i="8"/>
  <c r="H26" i="8"/>
  <c r="O26" i="8" s="1"/>
  <c r="L25" i="8"/>
  <c r="H25" i="8"/>
  <c r="O25" i="8" s="1"/>
  <c r="L24" i="8"/>
  <c r="H24" i="8"/>
  <c r="O24" i="8" s="1"/>
  <c r="L23" i="8"/>
  <c r="H23" i="8"/>
  <c r="N26" i="8" l="1"/>
  <c r="N25" i="8"/>
  <c r="O37" i="8"/>
  <c r="N37" i="8"/>
  <c r="N27" i="8"/>
  <c r="K61" i="8"/>
  <c r="L61" i="8" s="1"/>
  <c r="N61" i="8" s="1"/>
  <c r="L53" i="8"/>
  <c r="K55" i="8"/>
  <c r="L55" i="8" s="1"/>
  <c r="N43" i="8"/>
  <c r="O43" i="8" s="1"/>
  <c r="G50" i="8"/>
  <c r="H50" i="8" s="1"/>
  <c r="G53" i="8"/>
  <c r="L56" i="8"/>
  <c r="N56" i="8" s="1"/>
  <c r="O56" i="8" s="1"/>
  <c r="N29" i="8"/>
  <c r="O29" i="8" s="1"/>
  <c r="D61" i="28"/>
  <c r="E61" i="28"/>
  <c r="K50" i="8"/>
  <c r="L50" i="8" s="1"/>
  <c r="K52" i="8"/>
  <c r="L52" i="8" s="1"/>
  <c r="N36" i="8"/>
  <c r="L39" i="8"/>
  <c r="N32" i="8"/>
  <c r="N41" i="8"/>
  <c r="O41" i="8" s="1"/>
  <c r="N23" i="8"/>
  <c r="N30" i="8"/>
  <c r="N31" i="8"/>
  <c r="O31" i="8" s="1"/>
  <c r="N38" i="8"/>
  <c r="N40" i="8"/>
  <c r="O40" i="8" s="1"/>
  <c r="N57" i="8"/>
  <c r="O57" i="8" s="1"/>
  <c r="N24" i="8"/>
  <c r="N28" i="8"/>
  <c r="N33" i="8"/>
  <c r="H39" i="8"/>
  <c r="N42" i="8"/>
  <c r="H46" i="8"/>
  <c r="G45" i="8"/>
  <c r="L49" i="8"/>
  <c r="N34" i="8"/>
  <c r="N35" i="8"/>
  <c r="N47" i="8"/>
  <c r="G52" i="8"/>
  <c r="H52" i="8" s="1"/>
  <c r="K58" i="8"/>
  <c r="L58" i="8" s="1"/>
  <c r="H58" i="8"/>
  <c r="N59" i="8"/>
  <c r="O59" i="8" s="1"/>
  <c r="N54" i="8"/>
  <c r="O54" i="8" s="1"/>
  <c r="K60" i="8"/>
  <c r="L60" i="8" s="1"/>
  <c r="H53" i="8" l="1"/>
  <c r="N53" i="8" s="1"/>
  <c r="O53" i="8" s="1"/>
  <c r="G55" i="8"/>
  <c r="H55" i="8" s="1"/>
  <c r="N52" i="8"/>
  <c r="O52" i="8" s="1"/>
  <c r="E62" i="28"/>
  <c r="N50" i="8"/>
  <c r="O50" i="8" s="1"/>
  <c r="O23" i="8"/>
  <c r="H45" i="8"/>
  <c r="H48" i="8" s="1"/>
  <c r="K45" i="8"/>
  <c r="L45" i="8" s="1"/>
  <c r="L48" i="8" s="1"/>
  <c r="N39" i="8"/>
  <c r="O39" i="8" s="1"/>
  <c r="N60" i="8"/>
  <c r="O60" i="8" s="1"/>
  <c r="N58" i="8"/>
  <c r="O58" i="8" s="1"/>
  <c r="N49" i="8"/>
  <c r="O49" i="8" s="1"/>
  <c r="N46" i="8"/>
  <c r="O46" i="8" s="1"/>
  <c r="E63" i="28" l="1"/>
  <c r="L51" i="8"/>
  <c r="N48" i="8"/>
  <c r="O48" i="8" s="1"/>
  <c r="H51" i="8"/>
  <c r="N45" i="8"/>
  <c r="O45" i="8" s="1"/>
  <c r="H63" i="8" l="1"/>
  <c r="H79" i="8" s="1"/>
  <c r="N51" i="8"/>
  <c r="O51" i="8" s="1"/>
  <c r="L63" i="8"/>
  <c r="L69" i="8"/>
  <c r="L72" i="8" s="1"/>
  <c r="N72" i="8" l="1"/>
  <c r="O72" i="8" s="1"/>
  <c r="L79" i="8"/>
  <c r="L66" i="8"/>
  <c r="H80" i="8"/>
  <c r="H81" i="8" s="1"/>
  <c r="L80" i="8"/>
  <c r="N79" i="8"/>
  <c r="O79" i="8" s="1"/>
  <c r="H64" i="8"/>
  <c r="H65" i="8" s="1"/>
  <c r="N63" i="8"/>
  <c r="O63" i="8" s="1"/>
  <c r="L64" i="8"/>
  <c r="L65" i="8" s="1"/>
  <c r="N69" i="8"/>
  <c r="O69" i="8" s="1"/>
  <c r="L70" i="8"/>
  <c r="L71" i="8" s="1"/>
  <c r="L73" i="8" s="1"/>
  <c r="N73" i="8" s="1"/>
  <c r="O73" i="8" s="1"/>
  <c r="L67" i="8" l="1"/>
  <c r="N67" i="8" s="1"/>
  <c r="O67" i="8" s="1"/>
  <c r="N66" i="8"/>
  <c r="O66" i="8" s="1"/>
  <c r="L81" i="8"/>
  <c r="N80" i="8"/>
  <c r="O80" i="8" s="1"/>
  <c r="N64" i="8"/>
  <c r="O64" i="8" s="1"/>
  <c r="N65" i="8"/>
  <c r="O65" i="8" s="1"/>
  <c r="E65" i="28" s="1"/>
  <c r="N70" i="8"/>
  <c r="O70" i="8" s="1"/>
  <c r="N81" i="8" l="1"/>
  <c r="O81" i="8" s="1"/>
  <c r="E64" i="28" s="1"/>
  <c r="N71" i="8"/>
  <c r="O71" i="8" s="1"/>
  <c r="G61" i="7" l="1"/>
  <c r="K60" i="7"/>
  <c r="L60" i="7" s="1"/>
  <c r="H60" i="7"/>
  <c r="H58" i="7"/>
  <c r="K56" i="7"/>
  <c r="J56" i="7"/>
  <c r="G56" i="7"/>
  <c r="H56" i="7" s="1"/>
  <c r="L54" i="7"/>
  <c r="H54" i="7"/>
  <c r="K49" i="7"/>
  <c r="K50" i="7" s="1"/>
  <c r="G49" i="7"/>
  <c r="H49" i="7" s="1"/>
  <c r="J47" i="7"/>
  <c r="L47" i="7" s="1"/>
  <c r="H47" i="7"/>
  <c r="O47" i="7" s="1"/>
  <c r="K46" i="7"/>
  <c r="K52" i="7" s="1"/>
  <c r="G46" i="7"/>
  <c r="G52" i="7" s="1"/>
  <c r="G53" i="7" s="1"/>
  <c r="K45" i="7"/>
  <c r="L45" i="7" s="1"/>
  <c r="G45" i="7"/>
  <c r="H45" i="7" s="1"/>
  <c r="L43" i="7"/>
  <c r="H43" i="7"/>
  <c r="K42" i="7"/>
  <c r="L42" i="7" s="1"/>
  <c r="G42" i="7"/>
  <c r="H42" i="7" s="1"/>
  <c r="K40" i="7"/>
  <c r="L40" i="7" s="1"/>
  <c r="G40" i="7"/>
  <c r="H40" i="7" s="1"/>
  <c r="K38" i="7"/>
  <c r="L38" i="7" s="1"/>
  <c r="G38" i="7"/>
  <c r="H38" i="7" s="1"/>
  <c r="O38" i="7" s="1"/>
  <c r="K37" i="7"/>
  <c r="L37" i="7" s="1"/>
  <c r="G37" i="7"/>
  <c r="H37" i="7" s="1"/>
  <c r="O37" i="7" s="1"/>
  <c r="K36" i="7"/>
  <c r="L36" i="7" s="1"/>
  <c r="G36" i="7"/>
  <c r="H36" i="7" s="1"/>
  <c r="O36" i="7" s="1"/>
  <c r="K35" i="7"/>
  <c r="L35" i="7" s="1"/>
  <c r="G35" i="7"/>
  <c r="H35" i="7" s="1"/>
  <c r="O35" i="7" s="1"/>
  <c r="K34" i="7"/>
  <c r="L34" i="7" s="1"/>
  <c r="G34" i="7"/>
  <c r="H34" i="7" s="1"/>
  <c r="O34" i="7" s="1"/>
  <c r="K33" i="7"/>
  <c r="L33" i="7" s="1"/>
  <c r="G33" i="7"/>
  <c r="H33" i="7" s="1"/>
  <c r="O33" i="7" s="1"/>
  <c r="K32" i="7"/>
  <c r="L32" i="7" s="1"/>
  <c r="G32" i="7"/>
  <c r="H32" i="7" s="1"/>
  <c r="O32" i="7" s="1"/>
  <c r="K31" i="7"/>
  <c r="L31" i="7" s="1"/>
  <c r="G31" i="7"/>
  <c r="H31" i="7" s="1"/>
  <c r="K30" i="7"/>
  <c r="L30" i="7" s="1"/>
  <c r="G30" i="7"/>
  <c r="H30" i="7" s="1"/>
  <c r="O30" i="7" s="1"/>
  <c r="K29" i="7"/>
  <c r="L29" i="7" s="1"/>
  <c r="G29" i="7"/>
  <c r="H29" i="7" s="1"/>
  <c r="L28" i="7"/>
  <c r="H28" i="7"/>
  <c r="O28" i="7" s="1"/>
  <c r="L27" i="7"/>
  <c r="H27" i="7"/>
  <c r="O27" i="7" s="1"/>
  <c r="L26" i="7"/>
  <c r="H26" i="7"/>
  <c r="O26" i="7" s="1"/>
  <c r="L25" i="7"/>
  <c r="H25" i="7"/>
  <c r="O25" i="7" s="1"/>
  <c r="L24" i="7"/>
  <c r="H24" i="7"/>
  <c r="O24" i="7" s="1"/>
  <c r="L23" i="7"/>
  <c r="H23" i="7"/>
  <c r="N31" i="7" l="1"/>
  <c r="O31" i="7" s="1"/>
  <c r="N60" i="7"/>
  <c r="O60" i="7" s="1"/>
  <c r="N54" i="7"/>
  <c r="O54" i="7" s="1"/>
  <c r="N42" i="7"/>
  <c r="O42" i="7" s="1"/>
  <c r="N26" i="7"/>
  <c r="N29" i="7"/>
  <c r="O29" i="7" s="1"/>
  <c r="N35" i="7"/>
  <c r="N34" i="7"/>
  <c r="N23" i="7"/>
  <c r="O23" i="7" s="1"/>
  <c r="N30" i="7"/>
  <c r="N32" i="7"/>
  <c r="N33" i="7"/>
  <c r="N38" i="7"/>
  <c r="N40" i="7"/>
  <c r="O40" i="7" s="1"/>
  <c r="N43" i="7"/>
  <c r="O43" i="7" s="1"/>
  <c r="N37" i="7"/>
  <c r="N28" i="7"/>
  <c r="N47" i="7"/>
  <c r="N27" i="7"/>
  <c r="N25" i="7"/>
  <c r="N36" i="7"/>
  <c r="N24" i="7"/>
  <c r="N45" i="7"/>
  <c r="O45" i="7" s="1"/>
  <c r="H53" i="7"/>
  <c r="G55" i="7"/>
  <c r="H55" i="7" s="1"/>
  <c r="G50" i="7"/>
  <c r="H50" i="7" s="1"/>
  <c r="H46" i="7"/>
  <c r="D46" i="28"/>
  <c r="L49" i="7"/>
  <c r="N49" i="7" s="1"/>
  <c r="O49" i="7" s="1"/>
  <c r="L50" i="7"/>
  <c r="E46" i="28"/>
  <c r="H57" i="7"/>
  <c r="K57" i="7"/>
  <c r="L57" i="7" s="1"/>
  <c r="K41" i="7"/>
  <c r="L41" i="7" s="1"/>
  <c r="H41" i="7"/>
  <c r="L39" i="7"/>
  <c r="H39" i="7"/>
  <c r="H52" i="7"/>
  <c r="H59" i="7"/>
  <c r="K59" i="7"/>
  <c r="L59" i="7" s="1"/>
  <c r="L46" i="7"/>
  <c r="K53" i="7"/>
  <c r="L52" i="7"/>
  <c r="K58" i="7"/>
  <c r="L58" i="7" s="1"/>
  <c r="K61" i="7"/>
  <c r="L61" i="7" s="1"/>
  <c r="H61" i="7"/>
  <c r="L56" i="7"/>
  <c r="N56" i="7" s="1"/>
  <c r="O56" i="7" s="1"/>
  <c r="L48" i="7" l="1"/>
  <c r="N59" i="7"/>
  <c r="O59" i="7" s="1"/>
  <c r="N57" i="7"/>
  <c r="O57" i="7" s="1"/>
  <c r="N61" i="7"/>
  <c r="O61" i="7" s="1"/>
  <c r="N52" i="7"/>
  <c r="O52" i="7" s="1"/>
  <c r="N46" i="7"/>
  <c r="O46" i="7" s="1"/>
  <c r="N50" i="7"/>
  <c r="O50" i="7" s="1"/>
  <c r="N39" i="7"/>
  <c r="O39" i="7" s="1"/>
  <c r="N58" i="7"/>
  <c r="O58" i="7" s="1"/>
  <c r="N41" i="7"/>
  <c r="O41" i="7" s="1"/>
  <c r="L53" i="7"/>
  <c r="K55" i="7"/>
  <c r="L55" i="7" s="1"/>
  <c r="E47" i="28"/>
  <c r="H48" i="7"/>
  <c r="N48" i="7" l="1"/>
  <c r="O48" i="7" s="1"/>
  <c r="N53" i="7"/>
  <c r="O53" i="7" s="1"/>
  <c r="E48" i="28"/>
  <c r="H51" i="7"/>
  <c r="L51" i="7"/>
  <c r="N51" i="7" l="1"/>
  <c r="O51" i="7" s="1"/>
  <c r="L67" i="7"/>
  <c r="L63" i="7"/>
  <c r="H67" i="7"/>
  <c r="H63" i="7"/>
  <c r="H75" i="7" l="1"/>
  <c r="H76" i="7" s="1"/>
  <c r="L75" i="7"/>
  <c r="N63" i="7"/>
  <c r="O63" i="7" s="1"/>
  <c r="N67" i="7"/>
  <c r="O67" i="7" s="1"/>
  <c r="H64" i="7"/>
  <c r="L68" i="7"/>
  <c r="H68" i="7"/>
  <c r="L64" i="7"/>
  <c r="N75" i="7" l="1"/>
  <c r="O75" i="7" s="1"/>
  <c r="H77" i="7"/>
  <c r="H65" i="7"/>
  <c r="H69" i="7"/>
  <c r="L69" i="7"/>
  <c r="N68" i="7"/>
  <c r="O68" i="7" s="1"/>
  <c r="L65" i="7"/>
  <c r="N64" i="7"/>
  <c r="O64" i="7" s="1"/>
  <c r="L76" i="7"/>
  <c r="N76" i="7" s="1"/>
  <c r="O76" i="7" s="1"/>
  <c r="L77" i="7" l="1"/>
  <c r="N77" i="7" s="1"/>
  <c r="O77" i="7" s="1"/>
  <c r="E49" i="28" s="1"/>
  <c r="N69" i="7"/>
  <c r="O69" i="7" s="1"/>
  <c r="N65" i="7"/>
  <c r="O65" i="7" s="1"/>
  <c r="E50" i="28" s="1"/>
  <c r="G61" i="6" l="1"/>
  <c r="K60" i="6"/>
  <c r="L60" i="6" s="1"/>
  <c r="H60" i="6"/>
  <c r="H59" i="6"/>
  <c r="K58" i="6"/>
  <c r="L58" i="6" s="1"/>
  <c r="H58" i="6"/>
  <c r="H57" i="6"/>
  <c r="K56" i="6"/>
  <c r="J56" i="6"/>
  <c r="G56" i="6"/>
  <c r="H56" i="6" s="1"/>
  <c r="L54" i="6"/>
  <c r="H54" i="6"/>
  <c r="K49" i="6"/>
  <c r="K50" i="6" s="1"/>
  <c r="G49" i="6"/>
  <c r="H49" i="6" s="1"/>
  <c r="J47" i="6"/>
  <c r="L47" i="6" s="1"/>
  <c r="H47" i="6"/>
  <c r="O47" i="6" s="1"/>
  <c r="K46" i="6"/>
  <c r="G46" i="6"/>
  <c r="G52" i="6" s="1"/>
  <c r="G53" i="6" s="1"/>
  <c r="G55" i="6" s="1"/>
  <c r="H55" i="6" s="1"/>
  <c r="K45" i="6"/>
  <c r="L45" i="6" s="1"/>
  <c r="G45" i="6"/>
  <c r="H45" i="6" s="1"/>
  <c r="L43" i="6"/>
  <c r="H43" i="6"/>
  <c r="K42" i="6"/>
  <c r="L42" i="6" s="1"/>
  <c r="G42" i="6"/>
  <c r="H42" i="6" s="1"/>
  <c r="K41" i="6"/>
  <c r="L41" i="6" s="1"/>
  <c r="H41" i="6"/>
  <c r="K40" i="6"/>
  <c r="L40" i="6" s="1"/>
  <c r="G40" i="6"/>
  <c r="H40" i="6" s="1"/>
  <c r="K38" i="6"/>
  <c r="L38" i="6" s="1"/>
  <c r="G38" i="6"/>
  <c r="H38" i="6" s="1"/>
  <c r="O38" i="6" s="1"/>
  <c r="K37" i="6"/>
  <c r="L37" i="6" s="1"/>
  <c r="G37" i="6"/>
  <c r="H37" i="6" s="1"/>
  <c r="O37" i="6" s="1"/>
  <c r="K36" i="6"/>
  <c r="L36" i="6" s="1"/>
  <c r="G36" i="6"/>
  <c r="H36" i="6" s="1"/>
  <c r="O36" i="6" s="1"/>
  <c r="K35" i="6"/>
  <c r="L35" i="6" s="1"/>
  <c r="G35" i="6"/>
  <c r="H35" i="6" s="1"/>
  <c r="O35" i="6" s="1"/>
  <c r="K34" i="6"/>
  <c r="L34" i="6" s="1"/>
  <c r="G34" i="6"/>
  <c r="H34" i="6" s="1"/>
  <c r="O34" i="6" s="1"/>
  <c r="K33" i="6"/>
  <c r="L33" i="6" s="1"/>
  <c r="G33" i="6"/>
  <c r="H33" i="6" s="1"/>
  <c r="O33" i="6" s="1"/>
  <c r="K32" i="6"/>
  <c r="L32" i="6" s="1"/>
  <c r="G32" i="6"/>
  <c r="H32" i="6" s="1"/>
  <c r="K31" i="6"/>
  <c r="L31" i="6" s="1"/>
  <c r="G31" i="6"/>
  <c r="H31" i="6" s="1"/>
  <c r="K30" i="6"/>
  <c r="L30" i="6" s="1"/>
  <c r="G30" i="6"/>
  <c r="H30" i="6" s="1"/>
  <c r="O30" i="6" s="1"/>
  <c r="K29" i="6"/>
  <c r="L29" i="6" s="1"/>
  <c r="G29" i="6"/>
  <c r="H29" i="6" s="1"/>
  <c r="L28" i="6"/>
  <c r="H28" i="6"/>
  <c r="O28" i="6" s="1"/>
  <c r="L27" i="6"/>
  <c r="H27" i="6"/>
  <c r="O27" i="6" s="1"/>
  <c r="L26" i="6"/>
  <c r="H26" i="6"/>
  <c r="O26" i="6" s="1"/>
  <c r="L25" i="6"/>
  <c r="H25" i="6"/>
  <c r="O25" i="6" s="1"/>
  <c r="L24" i="6"/>
  <c r="H24" i="6"/>
  <c r="O24" i="6" s="1"/>
  <c r="L23" i="6"/>
  <c r="H23" i="6"/>
  <c r="N54" i="6" l="1"/>
  <c r="O54" i="6" s="1"/>
  <c r="N47" i="6"/>
  <c r="N25" i="6"/>
  <c r="N35" i="6"/>
  <c r="N24" i="6"/>
  <c r="N28" i="6"/>
  <c r="D41" i="28"/>
  <c r="N36" i="6"/>
  <c r="N26" i="6"/>
  <c r="L46" i="6"/>
  <c r="K52" i="6"/>
  <c r="N45" i="6"/>
  <c r="O45" i="6" s="1"/>
  <c r="L56" i="6"/>
  <c r="N56" i="6" s="1"/>
  <c r="O56" i="6" s="1"/>
  <c r="L49" i="6"/>
  <c r="N49" i="6" s="1"/>
  <c r="O49" i="6" s="1"/>
  <c r="N23" i="6"/>
  <c r="O23" i="6" s="1"/>
  <c r="E41" i="28"/>
  <c r="N32" i="6"/>
  <c r="O32" i="6"/>
  <c r="N29" i="6"/>
  <c r="N34" i="6"/>
  <c r="N43" i="6"/>
  <c r="O43" i="6" s="1"/>
  <c r="N27" i="6"/>
  <c r="N33" i="6"/>
  <c r="N42" i="6"/>
  <c r="O42" i="6" s="1"/>
  <c r="H46" i="6"/>
  <c r="N31" i="6"/>
  <c r="O31" i="6" s="1"/>
  <c r="N37" i="6"/>
  <c r="N40" i="6"/>
  <c r="O40" i="6" s="1"/>
  <c r="N41" i="6"/>
  <c r="O41" i="6" s="1"/>
  <c r="L50" i="6"/>
  <c r="N58" i="6"/>
  <c r="O58" i="6" s="1"/>
  <c r="H39" i="6"/>
  <c r="H61" i="6"/>
  <c r="K61" i="6"/>
  <c r="L61" i="6" s="1"/>
  <c r="L39" i="6"/>
  <c r="N30" i="6"/>
  <c r="N38" i="6"/>
  <c r="G50" i="6"/>
  <c r="H50" i="6" s="1"/>
  <c r="N60" i="6"/>
  <c r="O60" i="6" s="1"/>
  <c r="K57" i="6"/>
  <c r="L57" i="6" s="1"/>
  <c r="K59" i="6"/>
  <c r="L59" i="6" s="1"/>
  <c r="L48" i="6" l="1"/>
  <c r="N46" i="6"/>
  <c r="O46" i="6" s="1"/>
  <c r="K53" i="6"/>
  <c r="L52" i="6"/>
  <c r="E42" i="28"/>
  <c r="O29" i="6"/>
  <c r="N59" i="6"/>
  <c r="O59" i="6" s="1"/>
  <c r="N50" i="6"/>
  <c r="O50" i="6" s="1"/>
  <c r="N61" i="6"/>
  <c r="O61" i="6" s="1"/>
  <c r="H52" i="6"/>
  <c r="H53" i="6"/>
  <c r="N57" i="6"/>
  <c r="O57" i="6" s="1"/>
  <c r="N39" i="6"/>
  <c r="O39" i="6" s="1"/>
  <c r="H48" i="6"/>
  <c r="K55" i="6" l="1"/>
  <c r="L55" i="6" s="1"/>
  <c r="L53" i="6"/>
  <c r="E43" i="28"/>
  <c r="H51" i="6"/>
  <c r="N48" i="6"/>
  <c r="O48" i="6" s="1"/>
  <c r="L51" i="6"/>
  <c r="N52" i="6"/>
  <c r="O52" i="6" s="1"/>
  <c r="N53" i="6" l="1"/>
  <c r="O53" i="6" s="1"/>
  <c r="N51" i="6"/>
  <c r="O51" i="6" s="1"/>
  <c r="L67" i="6"/>
  <c r="L63" i="6"/>
  <c r="L75" i="6" s="1"/>
  <c r="H67" i="6"/>
  <c r="H63" i="6"/>
  <c r="H75" i="6" s="1"/>
  <c r="L76" i="6" l="1"/>
  <c r="N75" i="6"/>
  <c r="O75" i="6" s="1"/>
  <c r="H76" i="6"/>
  <c r="H64" i="6"/>
  <c r="L68" i="6"/>
  <c r="L69" i="6" s="1"/>
  <c r="N67" i="6"/>
  <c r="O67" i="6" s="1"/>
  <c r="H68" i="6"/>
  <c r="H69" i="6" s="1"/>
  <c r="L64" i="6"/>
  <c r="N63" i="6"/>
  <c r="O63" i="6" s="1"/>
  <c r="N76" i="6" l="1"/>
  <c r="O76" i="6" s="1"/>
  <c r="L77" i="6"/>
  <c r="H77" i="6"/>
  <c r="N69" i="6"/>
  <c r="O69" i="6" s="1"/>
  <c r="N64" i="6"/>
  <c r="O64" i="6" s="1"/>
  <c r="H65" i="6"/>
  <c r="L65" i="6"/>
  <c r="N68" i="6"/>
  <c r="O68" i="6" s="1"/>
  <c r="N77" i="6" l="1"/>
  <c r="O77" i="6" s="1"/>
  <c r="E44" i="28" s="1"/>
  <c r="N65" i="6"/>
  <c r="O65" i="6" s="1"/>
  <c r="E45" i="28" s="1"/>
  <c r="K60" i="5" l="1"/>
  <c r="L60" i="5" s="1"/>
  <c r="H60" i="5"/>
  <c r="J56" i="5"/>
  <c r="L54" i="5"/>
  <c r="H54" i="5"/>
  <c r="K49" i="5"/>
  <c r="K50" i="5" s="1"/>
  <c r="G49" i="5"/>
  <c r="H49" i="5" s="1"/>
  <c r="J47" i="5"/>
  <c r="L47" i="5" s="1"/>
  <c r="H47" i="5"/>
  <c r="O47" i="5" s="1"/>
  <c r="K45" i="5"/>
  <c r="L45" i="5" s="1"/>
  <c r="G45" i="5"/>
  <c r="H45" i="5" s="1"/>
  <c r="L43" i="5"/>
  <c r="H43" i="5"/>
  <c r="H41" i="5"/>
  <c r="L40" i="5"/>
  <c r="G40" i="5"/>
  <c r="H40" i="5" s="1"/>
  <c r="K31" i="5"/>
  <c r="L31" i="5" s="1"/>
  <c r="G31" i="5"/>
  <c r="H31" i="5" s="1"/>
  <c r="K29" i="5"/>
  <c r="L29" i="5" s="1"/>
  <c r="G29" i="5"/>
  <c r="H29" i="5" s="1"/>
  <c r="L28" i="5"/>
  <c r="H28" i="5"/>
  <c r="O28" i="5" s="1"/>
  <c r="L27" i="5"/>
  <c r="H27" i="5"/>
  <c r="O27" i="5" s="1"/>
  <c r="L26" i="5"/>
  <c r="H26" i="5"/>
  <c r="O26" i="5" s="1"/>
  <c r="L25" i="5"/>
  <c r="H25" i="5"/>
  <c r="O25" i="5" s="1"/>
  <c r="L24" i="5"/>
  <c r="H24" i="5"/>
  <c r="O24" i="5" s="1"/>
  <c r="L23" i="5"/>
  <c r="H23" i="5"/>
  <c r="F18" i="5"/>
  <c r="G56" i="5" l="1"/>
  <c r="H56" i="5" s="1"/>
  <c r="K44" i="5"/>
  <c r="L44" i="5" s="1"/>
  <c r="G44" i="5"/>
  <c r="H44" i="5" s="1"/>
  <c r="K34" i="5"/>
  <c r="L34" i="5" s="1"/>
  <c r="K30" i="5"/>
  <c r="L30" i="5" s="1"/>
  <c r="N47" i="5"/>
  <c r="G59" i="5"/>
  <c r="G58" i="5"/>
  <c r="G57" i="5"/>
  <c r="K42" i="5"/>
  <c r="L42" i="5" s="1"/>
  <c r="G30" i="5"/>
  <c r="H30" i="5" s="1"/>
  <c r="O30" i="5" s="1"/>
  <c r="G33" i="5"/>
  <c r="H33" i="5" s="1"/>
  <c r="O33" i="5" s="1"/>
  <c r="K36" i="5"/>
  <c r="L36" i="5" s="1"/>
  <c r="G32" i="5"/>
  <c r="H32" i="5" s="1"/>
  <c r="O32" i="5" s="1"/>
  <c r="K35" i="5"/>
  <c r="L35" i="5" s="1"/>
  <c r="G42" i="5"/>
  <c r="H42" i="5" s="1"/>
  <c r="G50" i="5"/>
  <c r="H50" i="5" s="1"/>
  <c r="G61" i="5"/>
  <c r="H61" i="5" s="1"/>
  <c r="G37" i="5"/>
  <c r="H37" i="5" s="1"/>
  <c r="O37" i="5" s="1"/>
  <c r="G38" i="5"/>
  <c r="H38" i="5" s="1"/>
  <c r="O38" i="5" s="1"/>
  <c r="G34" i="5"/>
  <c r="H34" i="5" s="1"/>
  <c r="O34" i="5" s="1"/>
  <c r="K37" i="5"/>
  <c r="L37" i="5" s="1"/>
  <c r="K38" i="5"/>
  <c r="L38" i="5" s="1"/>
  <c r="G46" i="5"/>
  <c r="G52" i="5" s="1"/>
  <c r="G55" i="5" s="1"/>
  <c r="H55" i="5" s="1"/>
  <c r="N31" i="5"/>
  <c r="O31" i="5" s="1"/>
  <c r="N40" i="5"/>
  <c r="O40" i="5" s="1"/>
  <c r="N54" i="5"/>
  <c r="O54" i="5" s="1"/>
  <c r="L50" i="5"/>
  <c r="L49" i="5"/>
  <c r="N24" i="5"/>
  <c r="N28" i="5"/>
  <c r="N25" i="5"/>
  <c r="N43" i="5"/>
  <c r="O43" i="5" s="1"/>
  <c r="N26" i="5"/>
  <c r="N29" i="5"/>
  <c r="O29" i="5" s="1"/>
  <c r="N45" i="5"/>
  <c r="O45" i="5" s="1"/>
  <c r="N23" i="5"/>
  <c r="O23" i="5" s="1"/>
  <c r="N27" i="5"/>
  <c r="K32" i="5"/>
  <c r="L32" i="5" s="1"/>
  <c r="K33" i="5"/>
  <c r="L33" i="5" s="1"/>
  <c r="G35" i="5"/>
  <c r="H35" i="5" s="1"/>
  <c r="O35" i="5" s="1"/>
  <c r="G36" i="5"/>
  <c r="H36" i="5" s="1"/>
  <c r="L41" i="5"/>
  <c r="K46" i="5"/>
  <c r="K56" i="5"/>
  <c r="L56" i="5" s="1"/>
  <c r="N60" i="5"/>
  <c r="O60" i="5" s="1"/>
  <c r="N44" i="5" l="1"/>
  <c r="O44" i="5" s="1"/>
  <c r="K61" i="5"/>
  <c r="L61" i="5" s="1"/>
  <c r="N61" i="5" s="1"/>
  <c r="O61" i="5" s="1"/>
  <c r="N30" i="5"/>
  <c r="L39" i="5"/>
  <c r="H57" i="5"/>
  <c r="K57" i="5"/>
  <c r="L57" i="5" s="1"/>
  <c r="N50" i="5"/>
  <c r="O50" i="5" s="1"/>
  <c r="N38" i="5"/>
  <c r="N37" i="5"/>
  <c r="H46" i="5"/>
  <c r="N34" i="5"/>
  <c r="N49" i="5"/>
  <c r="O49" i="5" s="1"/>
  <c r="N56" i="5"/>
  <c r="O56" i="5" s="1"/>
  <c r="O36" i="5"/>
  <c r="N36" i="5"/>
  <c r="H58" i="5"/>
  <c r="K58" i="5"/>
  <c r="L58" i="5" s="1"/>
  <c r="N33" i="5"/>
  <c r="K59" i="5"/>
  <c r="L59" i="5" s="1"/>
  <c r="H59" i="5"/>
  <c r="H39" i="5"/>
  <c r="H52" i="5"/>
  <c r="G53" i="5"/>
  <c r="H53" i="5" s="1"/>
  <c r="N41" i="5"/>
  <c r="O41" i="5" s="1"/>
  <c r="N42" i="5"/>
  <c r="O42" i="5" s="1"/>
  <c r="K52" i="5"/>
  <c r="K55" i="5" s="1"/>
  <c r="L55" i="5" s="1"/>
  <c r="L46" i="5"/>
  <c r="N32" i="5"/>
  <c r="N35" i="5"/>
  <c r="L48" i="5" l="1"/>
  <c r="L51" i="5" s="1"/>
  <c r="N57" i="5"/>
  <c r="O57" i="5" s="1"/>
  <c r="N39" i="5"/>
  <c r="O39" i="5" s="1"/>
  <c r="N58" i="5"/>
  <c r="O58" i="5" s="1"/>
  <c r="N59" i="5"/>
  <c r="O59" i="5" s="1"/>
  <c r="H48" i="5"/>
  <c r="K53" i="5"/>
  <c r="L53" i="5" s="1"/>
  <c r="L52" i="5"/>
  <c r="N46" i="5"/>
  <c r="O46" i="5" s="1"/>
  <c r="L63" i="5" l="1"/>
  <c r="N52" i="5"/>
  <c r="O52" i="5" s="1"/>
  <c r="H51" i="5"/>
  <c r="N48" i="5"/>
  <c r="O48" i="5" s="1"/>
  <c r="N53" i="5"/>
  <c r="O53" i="5" s="1"/>
  <c r="L67" i="5"/>
  <c r="L64" i="5" l="1"/>
  <c r="H67" i="5"/>
  <c r="N67" i="5" s="1"/>
  <c r="H63" i="5"/>
  <c r="N51" i="5"/>
  <c r="O51" i="5" s="1"/>
  <c r="L68" i="5"/>
  <c r="L69" i="5" s="1"/>
  <c r="H64" i="5" l="1"/>
  <c r="N64" i="5" s="1"/>
  <c r="N63" i="5"/>
  <c r="O63" i="5" s="1"/>
  <c r="O67" i="5"/>
  <c r="H68" i="5"/>
  <c r="N68" i="5" s="1"/>
  <c r="L65" i="5"/>
  <c r="H69" i="5" l="1"/>
  <c r="H65" i="5"/>
  <c r="O64" i="5"/>
  <c r="O68" i="5"/>
  <c r="N65" i="5" l="1"/>
  <c r="O65" i="5" s="1"/>
  <c r="N69" i="5"/>
  <c r="O69" i="5" s="1"/>
  <c r="G61" i="4" l="1"/>
  <c r="K60" i="4"/>
  <c r="L60" i="4" s="1"/>
  <c r="H60" i="4"/>
  <c r="H59" i="4"/>
  <c r="H57" i="4"/>
  <c r="K56" i="4"/>
  <c r="J56" i="4"/>
  <c r="G56" i="4"/>
  <c r="H56" i="4" s="1"/>
  <c r="L54" i="4"/>
  <c r="H54" i="4"/>
  <c r="K49" i="4"/>
  <c r="G49" i="4"/>
  <c r="H49" i="4" s="1"/>
  <c r="J47" i="4"/>
  <c r="H47" i="4"/>
  <c r="O47" i="4" s="1"/>
  <c r="K46" i="4"/>
  <c r="G46" i="4"/>
  <c r="G52" i="4" s="1"/>
  <c r="G55" i="4" s="1"/>
  <c r="H55" i="4" s="1"/>
  <c r="K45" i="4"/>
  <c r="L45" i="4" s="1"/>
  <c r="G45" i="4"/>
  <c r="H45" i="4" s="1"/>
  <c r="L43" i="4"/>
  <c r="H43" i="4"/>
  <c r="L42" i="4"/>
  <c r="G42" i="4"/>
  <c r="H42" i="4" s="1"/>
  <c r="L40" i="4"/>
  <c r="G40" i="4"/>
  <c r="H40" i="4" s="1"/>
  <c r="K38" i="4"/>
  <c r="L38" i="4" s="1"/>
  <c r="G38" i="4"/>
  <c r="H38" i="4" s="1"/>
  <c r="O38" i="4" s="1"/>
  <c r="K37" i="4"/>
  <c r="L37" i="4" s="1"/>
  <c r="G37" i="4"/>
  <c r="H37" i="4" s="1"/>
  <c r="O37" i="4" s="1"/>
  <c r="K36" i="4"/>
  <c r="L36" i="4" s="1"/>
  <c r="G36" i="4"/>
  <c r="H36" i="4" s="1"/>
  <c r="K35" i="4"/>
  <c r="L35" i="4" s="1"/>
  <c r="G35" i="4"/>
  <c r="H35" i="4" s="1"/>
  <c r="O35" i="4" s="1"/>
  <c r="K34" i="4"/>
  <c r="L34" i="4" s="1"/>
  <c r="G34" i="4"/>
  <c r="H34" i="4" s="1"/>
  <c r="O34" i="4" s="1"/>
  <c r="K33" i="4"/>
  <c r="L33" i="4" s="1"/>
  <c r="G33" i="4"/>
  <c r="H33" i="4" s="1"/>
  <c r="O33" i="4" s="1"/>
  <c r="K32" i="4"/>
  <c r="L32" i="4" s="1"/>
  <c r="G32" i="4"/>
  <c r="H32" i="4" s="1"/>
  <c r="O32" i="4" s="1"/>
  <c r="K31" i="4"/>
  <c r="L31" i="4" s="1"/>
  <c r="G31" i="4"/>
  <c r="H31" i="4" s="1"/>
  <c r="K30" i="4"/>
  <c r="L30" i="4" s="1"/>
  <c r="G30" i="4"/>
  <c r="H30" i="4" s="1"/>
  <c r="O30" i="4" s="1"/>
  <c r="K29" i="4"/>
  <c r="L29" i="4" s="1"/>
  <c r="G29" i="4"/>
  <c r="H29" i="4" s="1"/>
  <c r="L28" i="4"/>
  <c r="H28" i="4"/>
  <c r="O28" i="4" s="1"/>
  <c r="L27" i="4"/>
  <c r="H27" i="4"/>
  <c r="O27" i="4" s="1"/>
  <c r="L26" i="4"/>
  <c r="H26" i="4"/>
  <c r="O26" i="4" s="1"/>
  <c r="L25" i="4"/>
  <c r="H25" i="4"/>
  <c r="O25" i="4" s="1"/>
  <c r="L24" i="4"/>
  <c r="H24" i="4"/>
  <c r="O24" i="4" s="1"/>
  <c r="L23" i="4"/>
  <c r="H23" i="4"/>
  <c r="D36" i="28" l="1"/>
  <c r="E36" i="28"/>
  <c r="H52" i="4"/>
  <c r="G53" i="4"/>
  <c r="H53" i="4" s="1"/>
  <c r="H46" i="4"/>
  <c r="L49" i="4"/>
  <c r="N49" i="4" s="1"/>
  <c r="O49" i="4" s="1"/>
  <c r="L56" i="4"/>
  <c r="N56" i="4" s="1"/>
  <c r="O56" i="4" s="1"/>
  <c r="H58" i="4"/>
  <c r="G50" i="4"/>
  <c r="H50" i="4" s="1"/>
  <c r="N37" i="4"/>
  <c r="L47" i="4"/>
  <c r="K58" i="4"/>
  <c r="L58" i="4" s="1"/>
  <c r="N29" i="4"/>
  <c r="O29" i="4" s="1"/>
  <c r="N40" i="4"/>
  <c r="O40" i="4" s="1"/>
  <c r="N45" i="4"/>
  <c r="O45" i="4" s="1"/>
  <c r="N32" i="4"/>
  <c r="L39" i="4"/>
  <c r="N28" i="4"/>
  <c r="N30" i="4"/>
  <c r="N35" i="4"/>
  <c r="O36" i="4"/>
  <c r="N36" i="4"/>
  <c r="N31" i="4"/>
  <c r="O31" i="4" s="1"/>
  <c r="H39" i="4"/>
  <c r="N33" i="4"/>
  <c r="N38" i="4"/>
  <c r="N43" i="4"/>
  <c r="O43" i="4" s="1"/>
  <c r="H61" i="4"/>
  <c r="K61" i="4"/>
  <c r="L61" i="4" s="1"/>
  <c r="H41" i="4"/>
  <c r="N60" i="4"/>
  <c r="O60" i="4" s="1"/>
  <c r="N23" i="4"/>
  <c r="N24" i="4"/>
  <c r="N25" i="4"/>
  <c r="N26" i="4"/>
  <c r="N27" i="4"/>
  <c r="N34" i="4"/>
  <c r="L41" i="4"/>
  <c r="N42" i="4"/>
  <c r="O42" i="4" s="1"/>
  <c r="K52" i="4"/>
  <c r="K55" i="4" s="1"/>
  <c r="L55" i="4" s="1"/>
  <c r="L46" i="4"/>
  <c r="K50" i="4"/>
  <c r="L50" i="4" s="1"/>
  <c r="N54" i="4"/>
  <c r="O54" i="4" s="1"/>
  <c r="K59" i="4"/>
  <c r="L59" i="4" s="1"/>
  <c r="K57" i="4"/>
  <c r="L57" i="4" s="1"/>
  <c r="L48" i="4" l="1"/>
  <c r="N58" i="4"/>
  <c r="O58" i="4" s="1"/>
  <c r="O23" i="4"/>
  <c r="E37" i="28"/>
  <c r="N47" i="4"/>
  <c r="N50" i="4"/>
  <c r="O50" i="4" s="1"/>
  <c r="N41" i="4"/>
  <c r="O41" i="4" s="1"/>
  <c r="N39" i="4"/>
  <c r="O39" i="4" s="1"/>
  <c r="N59" i="4"/>
  <c r="O59" i="4" s="1"/>
  <c r="N46" i="4"/>
  <c r="O46" i="4" s="1"/>
  <c r="N61" i="4"/>
  <c r="O61" i="4" s="1"/>
  <c r="L52" i="4"/>
  <c r="K53" i="4"/>
  <c r="L53" i="4" s="1"/>
  <c r="N57" i="4"/>
  <c r="O57" i="4" s="1"/>
  <c r="H48" i="4"/>
  <c r="E38" i="28" l="1"/>
  <c r="N52" i="4"/>
  <c r="O52" i="4" s="1"/>
  <c r="N48" i="4"/>
  <c r="O48" i="4" s="1"/>
  <c r="L51" i="4"/>
  <c r="H51" i="4"/>
  <c r="N53" i="4"/>
  <c r="O53" i="4" s="1"/>
  <c r="H63" i="4" l="1"/>
  <c r="H75" i="4" s="1"/>
  <c r="H67" i="4"/>
  <c r="N51" i="4"/>
  <c r="O51" i="4" s="1"/>
  <c r="L67" i="4"/>
  <c r="L63" i="4"/>
  <c r="L75" i="4" s="1"/>
  <c r="L76" i="4" l="1"/>
  <c r="N75" i="4"/>
  <c r="O75" i="4" s="1"/>
  <c r="H76" i="4"/>
  <c r="L64" i="4"/>
  <c r="N63" i="4"/>
  <c r="O63" i="4" s="1"/>
  <c r="L68" i="4"/>
  <c r="N67" i="4"/>
  <c r="O67" i="4" s="1"/>
  <c r="H68" i="4"/>
  <c r="H64" i="4"/>
  <c r="L77" i="4" l="1"/>
  <c r="H77" i="4"/>
  <c r="N76" i="4"/>
  <c r="O76" i="4" s="1"/>
  <c r="N68" i="4"/>
  <c r="O68" i="4" s="1"/>
  <c r="N64" i="4"/>
  <c r="O64" i="4" s="1"/>
  <c r="H65" i="4"/>
  <c r="L69" i="4"/>
  <c r="L65" i="4"/>
  <c r="H69" i="4"/>
  <c r="N77" i="4" l="1"/>
  <c r="O77" i="4" s="1"/>
  <c r="E39" i="28" s="1"/>
  <c r="N65" i="4"/>
  <c r="O65" i="4" s="1"/>
  <c r="E40" i="28" s="1"/>
  <c r="N69" i="4"/>
  <c r="O69" i="4" s="1"/>
  <c r="K60" i="3" l="1"/>
  <c r="L60" i="3" s="1"/>
  <c r="H60" i="3"/>
  <c r="J56" i="3"/>
  <c r="L54" i="3"/>
  <c r="H54" i="3"/>
  <c r="J47" i="3"/>
  <c r="L47" i="3" s="1"/>
  <c r="H47" i="3"/>
  <c r="O47" i="3" s="1"/>
  <c r="K45" i="3"/>
  <c r="L45" i="3" s="1"/>
  <c r="K40" i="3"/>
  <c r="L40" i="3" s="1"/>
  <c r="K31" i="3"/>
  <c r="L31" i="3" s="1"/>
  <c r="K29" i="3"/>
  <c r="L29" i="3" s="1"/>
  <c r="L28" i="3"/>
  <c r="H28" i="3"/>
  <c r="O28" i="3" s="1"/>
  <c r="L27" i="3"/>
  <c r="H27" i="3"/>
  <c r="O27" i="3" s="1"/>
  <c r="L26" i="3"/>
  <c r="H26" i="3"/>
  <c r="O26" i="3" s="1"/>
  <c r="L25" i="3"/>
  <c r="H25" i="3"/>
  <c r="O25" i="3" s="1"/>
  <c r="L24" i="3"/>
  <c r="H24" i="3"/>
  <c r="O24" i="3" s="1"/>
  <c r="L23" i="3"/>
  <c r="H23" i="3"/>
  <c r="F18" i="3"/>
  <c r="K37" i="3" l="1"/>
  <c r="L37" i="3" s="1"/>
  <c r="G44" i="3"/>
  <c r="H44" i="3" s="1"/>
  <c r="K44" i="3"/>
  <c r="L44" i="3" s="1"/>
  <c r="N44" i="3" s="1"/>
  <c r="G32" i="3"/>
  <c r="H32" i="3" s="1"/>
  <c r="O32" i="3" s="1"/>
  <c r="K46" i="3"/>
  <c r="L46" i="3" s="1"/>
  <c r="G59" i="3"/>
  <c r="H59" i="3" s="1"/>
  <c r="G58" i="3"/>
  <c r="G57" i="3"/>
  <c r="N54" i="3"/>
  <c r="O54" i="3" s="1"/>
  <c r="N23" i="3"/>
  <c r="O23" i="3" s="1"/>
  <c r="N60" i="3"/>
  <c r="O60" i="3" s="1"/>
  <c r="N25" i="3"/>
  <c r="N27" i="3"/>
  <c r="G34" i="3"/>
  <c r="H34" i="3" s="1"/>
  <c r="O34" i="3" s="1"/>
  <c r="K49" i="3"/>
  <c r="G45" i="3"/>
  <c r="H45" i="3" s="1"/>
  <c r="G40" i="3"/>
  <c r="H40" i="3" s="1"/>
  <c r="G31" i="3"/>
  <c r="H31" i="3" s="1"/>
  <c r="G29" i="3"/>
  <c r="H29" i="3" s="1"/>
  <c r="N29" i="3" s="1"/>
  <c r="K33" i="3"/>
  <c r="L33" i="3" s="1"/>
  <c r="G36" i="3"/>
  <c r="H36" i="3" s="1"/>
  <c r="O36" i="3" s="1"/>
  <c r="N24" i="3"/>
  <c r="N26" i="3"/>
  <c r="N28" i="3"/>
  <c r="G30" i="3"/>
  <c r="H30" i="3" s="1"/>
  <c r="O30" i="3" s="1"/>
  <c r="K35" i="3"/>
  <c r="L35" i="3" s="1"/>
  <c r="G38" i="3"/>
  <c r="H38" i="3" s="1"/>
  <c r="O38" i="3" s="1"/>
  <c r="G49" i="3"/>
  <c r="G56" i="3"/>
  <c r="H56" i="3" s="1"/>
  <c r="K56" i="3"/>
  <c r="L56" i="3" s="1"/>
  <c r="G46" i="3"/>
  <c r="H46" i="3" s="1"/>
  <c r="G61" i="3"/>
  <c r="L43" i="3"/>
  <c r="G42" i="3"/>
  <c r="H42" i="3" s="1"/>
  <c r="K38" i="3"/>
  <c r="L38" i="3" s="1"/>
  <c r="G37" i="3"/>
  <c r="H37" i="3" s="1"/>
  <c r="O37" i="3" s="1"/>
  <c r="K36" i="3"/>
  <c r="L36" i="3" s="1"/>
  <c r="G35" i="3"/>
  <c r="H35" i="3" s="1"/>
  <c r="O35" i="3" s="1"/>
  <c r="K34" i="3"/>
  <c r="L34" i="3" s="1"/>
  <c r="G33" i="3"/>
  <c r="H33" i="3" s="1"/>
  <c r="O33" i="3" s="1"/>
  <c r="K32" i="3"/>
  <c r="L32" i="3" s="1"/>
  <c r="K30" i="3"/>
  <c r="L30" i="3" s="1"/>
  <c r="K42" i="3"/>
  <c r="L42" i="3" s="1"/>
  <c r="N47" i="3"/>
  <c r="O44" i="3" l="1"/>
  <c r="N46" i="3"/>
  <c r="O46" i="3" s="1"/>
  <c r="K52" i="3"/>
  <c r="K55" i="3" s="1"/>
  <c r="L55" i="3" s="1"/>
  <c r="G52" i="3"/>
  <c r="K59" i="3"/>
  <c r="L59" i="3" s="1"/>
  <c r="N59" i="3" s="1"/>
  <c r="O59" i="3" s="1"/>
  <c r="N40" i="3"/>
  <c r="O40" i="3" s="1"/>
  <c r="H41" i="3"/>
  <c r="K41" i="3"/>
  <c r="L41" i="3" s="1"/>
  <c r="N32" i="3"/>
  <c r="L39" i="3"/>
  <c r="N35" i="3"/>
  <c r="K50" i="3"/>
  <c r="L50" i="3" s="1"/>
  <c r="L49" i="3"/>
  <c r="N37" i="3"/>
  <c r="N42" i="3"/>
  <c r="O42" i="3" s="1"/>
  <c r="N30" i="3"/>
  <c r="K58" i="3"/>
  <c r="L58" i="3" s="1"/>
  <c r="H58" i="3"/>
  <c r="N56" i="3"/>
  <c r="O56" i="3" s="1"/>
  <c r="G50" i="3"/>
  <c r="H50" i="3" s="1"/>
  <c r="H49" i="3"/>
  <c r="N33" i="3"/>
  <c r="N36" i="3"/>
  <c r="N43" i="3"/>
  <c r="O43" i="3" s="1"/>
  <c r="K61" i="3"/>
  <c r="L61" i="3" s="1"/>
  <c r="H61" i="3"/>
  <c r="O29" i="3"/>
  <c r="N34" i="3"/>
  <c r="N38" i="3"/>
  <c r="H57" i="3"/>
  <c r="K57" i="3"/>
  <c r="L57" i="3" s="1"/>
  <c r="N45" i="3"/>
  <c r="O45" i="3" s="1"/>
  <c r="H39" i="3"/>
  <c r="N31" i="3"/>
  <c r="O31" i="3" s="1"/>
  <c r="H48" i="3" l="1"/>
  <c r="K53" i="3"/>
  <c r="L53" i="3" s="1"/>
  <c r="L52" i="3"/>
  <c r="G55" i="3"/>
  <c r="H55" i="3" s="1"/>
  <c r="G53" i="3"/>
  <c r="H53" i="3" s="1"/>
  <c r="H52" i="3"/>
  <c r="N41" i="3"/>
  <c r="O41" i="3" s="1"/>
  <c r="N61" i="3"/>
  <c r="O61" i="3" s="1"/>
  <c r="L48" i="3"/>
  <c r="N39" i="3"/>
  <c r="O39" i="3" s="1"/>
  <c r="N57" i="3"/>
  <c r="O57" i="3" s="1"/>
  <c r="N58" i="3"/>
  <c r="O58" i="3" s="1"/>
  <c r="N49" i="3"/>
  <c r="O49" i="3" s="1"/>
  <c r="N50" i="3"/>
  <c r="O50" i="3" s="1"/>
  <c r="N53" i="3" l="1"/>
  <c r="O53" i="3" s="1"/>
  <c r="N52" i="3"/>
  <c r="O52" i="3" s="1"/>
  <c r="N48" i="3"/>
  <c r="O48" i="3" s="1"/>
  <c r="L51" i="3"/>
  <c r="H51" i="3"/>
  <c r="N51" i="3" l="1"/>
  <c r="O51" i="3" s="1"/>
  <c r="L67" i="3"/>
  <c r="L63" i="3"/>
  <c r="H63" i="3"/>
  <c r="H67" i="3"/>
  <c r="H68" i="3" l="1"/>
  <c r="H64" i="3"/>
  <c r="H65" i="3" s="1"/>
  <c r="N63" i="3"/>
  <c r="O63" i="3" s="1"/>
  <c r="L64" i="3"/>
  <c r="L65" i="3" s="1"/>
  <c r="N67" i="3"/>
  <c r="O67" i="3" s="1"/>
  <c r="L68" i="3"/>
  <c r="L69" i="3" s="1"/>
  <c r="N64" i="3" l="1"/>
  <c r="O64" i="3" s="1"/>
  <c r="N68" i="3"/>
  <c r="O68" i="3" s="1"/>
  <c r="N65" i="3"/>
  <c r="O65" i="3" s="1"/>
  <c r="H69" i="3"/>
  <c r="N69" i="3" l="1"/>
  <c r="O69" i="3" s="1"/>
  <c r="G60" i="2" l="1"/>
  <c r="K59" i="2"/>
  <c r="L59" i="2" s="1"/>
  <c r="H59" i="2"/>
  <c r="K57" i="2"/>
  <c r="L57" i="2" s="1"/>
  <c r="H57" i="2"/>
  <c r="H56" i="2"/>
  <c r="K55" i="2"/>
  <c r="J55" i="2"/>
  <c r="G55" i="2"/>
  <c r="H55" i="2" s="1"/>
  <c r="L53" i="2"/>
  <c r="H53" i="2"/>
  <c r="K48" i="2"/>
  <c r="K49" i="2" s="1"/>
  <c r="K52" i="2" s="1"/>
  <c r="L52" i="2" s="1"/>
  <c r="L46" i="2"/>
  <c r="H46" i="2"/>
  <c r="K45" i="2"/>
  <c r="G45" i="2"/>
  <c r="K44" i="2"/>
  <c r="L44" i="2" s="1"/>
  <c r="G44" i="2"/>
  <c r="H44" i="2" s="1"/>
  <c r="K43" i="2"/>
  <c r="L43" i="2" s="1"/>
  <c r="G43" i="2"/>
  <c r="H43" i="2" s="1"/>
  <c r="K42" i="2"/>
  <c r="L42" i="2" s="1"/>
  <c r="G42" i="2"/>
  <c r="H42" i="2" s="1"/>
  <c r="K41" i="2"/>
  <c r="L41" i="2" s="1"/>
  <c r="G41" i="2"/>
  <c r="H41" i="2" s="1"/>
  <c r="K40" i="2"/>
  <c r="L40" i="2" s="1"/>
  <c r="G40" i="2"/>
  <c r="H40" i="2" s="1"/>
  <c r="K38" i="2"/>
  <c r="L38" i="2" s="1"/>
  <c r="G38" i="2"/>
  <c r="H38" i="2" s="1"/>
  <c r="O38" i="2" s="1"/>
  <c r="K37" i="2"/>
  <c r="L37" i="2" s="1"/>
  <c r="G37" i="2"/>
  <c r="H37" i="2" s="1"/>
  <c r="O37" i="2" s="1"/>
  <c r="K36" i="2"/>
  <c r="L36" i="2" s="1"/>
  <c r="G36" i="2"/>
  <c r="H36" i="2" s="1"/>
  <c r="O36" i="2" s="1"/>
  <c r="K35" i="2"/>
  <c r="L35" i="2" s="1"/>
  <c r="G35" i="2"/>
  <c r="H35" i="2" s="1"/>
  <c r="O35" i="2" s="1"/>
  <c r="K34" i="2"/>
  <c r="L34" i="2" s="1"/>
  <c r="G34" i="2"/>
  <c r="H34" i="2" s="1"/>
  <c r="O34" i="2" s="1"/>
  <c r="K33" i="2"/>
  <c r="L33" i="2" s="1"/>
  <c r="G33" i="2"/>
  <c r="H33" i="2" s="1"/>
  <c r="O33" i="2" s="1"/>
  <c r="K32" i="2"/>
  <c r="L32" i="2" s="1"/>
  <c r="G32" i="2"/>
  <c r="H32" i="2" s="1"/>
  <c r="O32" i="2" s="1"/>
  <c r="K31" i="2"/>
  <c r="L31" i="2" s="1"/>
  <c r="G31" i="2"/>
  <c r="H31" i="2" s="1"/>
  <c r="K30" i="2"/>
  <c r="L30" i="2" s="1"/>
  <c r="G30" i="2"/>
  <c r="H30" i="2" s="1"/>
  <c r="O30" i="2" s="1"/>
  <c r="K29" i="2"/>
  <c r="L29" i="2" s="1"/>
  <c r="G29" i="2"/>
  <c r="H29" i="2" s="1"/>
  <c r="L28" i="2"/>
  <c r="H28" i="2"/>
  <c r="O28" i="2" s="1"/>
  <c r="L27" i="2"/>
  <c r="H27" i="2"/>
  <c r="O27" i="2" s="1"/>
  <c r="L26" i="2"/>
  <c r="H26" i="2"/>
  <c r="O26" i="2" s="1"/>
  <c r="L25" i="2"/>
  <c r="H25" i="2"/>
  <c r="O25" i="2" s="1"/>
  <c r="L24" i="2"/>
  <c r="H24" i="2"/>
  <c r="O24" i="2" s="1"/>
  <c r="L23" i="2"/>
  <c r="H23" i="2"/>
  <c r="N30" i="2" l="1"/>
  <c r="N43" i="2"/>
  <c r="O43" i="2" s="1"/>
  <c r="K60" i="2"/>
  <c r="L60" i="2" s="1"/>
  <c r="N33" i="2"/>
  <c r="L55" i="2"/>
  <c r="N55" i="2" s="1"/>
  <c r="O55" i="2" s="1"/>
  <c r="N29" i="2"/>
  <c r="O29" i="2" s="1"/>
  <c r="N34" i="2"/>
  <c r="N36" i="2"/>
  <c r="L45" i="2"/>
  <c r="N27" i="2"/>
  <c r="N42" i="2"/>
  <c r="O42" i="2" s="1"/>
  <c r="N59" i="2"/>
  <c r="O59" i="2" s="1"/>
  <c r="N26" i="2"/>
  <c r="N44" i="2"/>
  <c r="O44" i="2" s="1"/>
  <c r="H39" i="2"/>
  <c r="N25" i="2"/>
  <c r="N31" i="2"/>
  <c r="O31" i="2" s="1"/>
  <c r="N35" i="2"/>
  <c r="N37" i="2"/>
  <c r="N38" i="2"/>
  <c r="H48" i="2"/>
  <c r="G49" i="2"/>
  <c r="N23" i="2"/>
  <c r="O23" i="2" s="1"/>
  <c r="L39" i="2"/>
  <c r="N24" i="2"/>
  <c r="N28" i="2"/>
  <c r="N32" i="2"/>
  <c r="N40" i="2"/>
  <c r="O40" i="2" s="1"/>
  <c r="N41" i="2"/>
  <c r="O41" i="2" s="1"/>
  <c r="N46" i="2"/>
  <c r="O46" i="2" s="1"/>
  <c r="L49" i="2"/>
  <c r="N53" i="2"/>
  <c r="O53" i="2" s="1"/>
  <c r="H45" i="2"/>
  <c r="L48" i="2"/>
  <c r="K51" i="2"/>
  <c r="L51" i="2" s="1"/>
  <c r="N57" i="2"/>
  <c r="O57" i="2" s="1"/>
  <c r="K58" i="2"/>
  <c r="L58" i="2" s="1"/>
  <c r="H58" i="2"/>
  <c r="K56" i="2"/>
  <c r="L56" i="2" s="1"/>
  <c r="H60" i="2"/>
  <c r="N60" i="2" l="1"/>
  <c r="O60" i="2" s="1"/>
  <c r="G51" i="2"/>
  <c r="H51" i="2" s="1"/>
  <c r="G52" i="2"/>
  <c r="H52" i="2" s="1"/>
  <c r="H49" i="2"/>
  <c r="N45" i="2"/>
  <c r="O45" i="2" s="1"/>
  <c r="N56" i="2"/>
  <c r="O56" i="2" s="1"/>
  <c r="N58" i="2"/>
  <c r="O58" i="2" s="1"/>
  <c r="H47" i="2"/>
  <c r="N48" i="2"/>
  <c r="O48" i="2" s="1"/>
  <c r="L47" i="2"/>
  <c r="N39" i="2"/>
  <c r="O39" i="2" s="1"/>
  <c r="H50" i="2" l="1"/>
  <c r="N49" i="2"/>
  <c r="O49" i="2" s="1"/>
  <c r="N51" i="2"/>
  <c r="O51" i="2" s="1"/>
  <c r="N47" i="2"/>
  <c r="O47" i="2" s="1"/>
  <c r="L50" i="2"/>
  <c r="N52" i="2"/>
  <c r="O52" i="2" s="1"/>
  <c r="L68" i="2" l="1"/>
  <c r="L62" i="2"/>
  <c r="N50" i="2"/>
  <c r="O50" i="2" s="1"/>
  <c r="L65" i="2" l="1"/>
  <c r="N65" i="2" s="1"/>
  <c r="O65" i="2" s="1"/>
  <c r="L63" i="2"/>
  <c r="L64" i="2" s="1"/>
  <c r="L71" i="2"/>
  <c r="N71" i="2" s="1"/>
  <c r="O71" i="2" s="1"/>
  <c r="L69" i="2"/>
  <c r="L70" i="2" s="1"/>
  <c r="L72" i="2" s="1"/>
  <c r="N72" i="2" s="1"/>
  <c r="O72" i="2" s="1"/>
  <c r="N62" i="2"/>
  <c r="O62" i="2" s="1"/>
  <c r="N68" i="2"/>
  <c r="O68" i="2" s="1"/>
  <c r="N64" i="2" l="1"/>
  <c r="O64" i="2" s="1"/>
  <c r="L66" i="2"/>
  <c r="N66" i="2" s="1"/>
  <c r="O66" i="2" s="1"/>
  <c r="N69" i="2"/>
  <c r="O69" i="2" s="1"/>
  <c r="N63" i="2"/>
  <c r="O63" i="2" s="1"/>
  <c r="N70" i="2" l="1"/>
  <c r="O70" i="2" s="1"/>
</calcChain>
</file>

<file path=xl/comments1.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comments10.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1" authorId="0">
      <text>
        <r>
          <rPr>
            <b/>
            <sz val="8"/>
            <color indexed="81"/>
            <rFont val="Tahoma"/>
            <family val="2"/>
          </rPr>
          <t>Insert each specific Deferral/Variance Account Disposition Rate Rider(s) as required</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comments11.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12.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13.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14.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15.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16.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 ref="B44" authorId="0">
      <text>
        <r>
          <rPr>
            <b/>
            <sz val="8"/>
            <color indexed="81"/>
            <rFont val="Tahoma"/>
            <family val="2"/>
          </rPr>
          <t>Insert each specific Deferral/Variance Account Disposition Rate Rider(s) as required</t>
        </r>
      </text>
    </comment>
  </commentList>
</comments>
</file>

<file path=xl/comments17.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18.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19.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2.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1" authorId="0">
      <text>
        <r>
          <rPr>
            <b/>
            <sz val="8"/>
            <color indexed="81"/>
            <rFont val="Tahoma"/>
            <family val="2"/>
          </rPr>
          <t>Insert each specific Deferral/Variance Account Disposition Rate Rider(s) as required</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comments20.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21.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22.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23.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24.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25.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26.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3.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1" authorId="0">
      <text>
        <r>
          <rPr>
            <b/>
            <sz val="8"/>
            <color indexed="81"/>
            <rFont val="Tahoma"/>
            <family val="2"/>
          </rPr>
          <t>Insert each specific Deferral/Variance Account Disposition Rate Rider(s) as required</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comments4.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1" authorId="0">
      <text>
        <r>
          <rPr>
            <b/>
            <sz val="8"/>
            <color indexed="81"/>
            <rFont val="Tahoma"/>
            <family val="2"/>
          </rPr>
          <t>Insert each specific Deferral/Variance Account Disposition Rate Rider(s) as required</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comments5.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1" authorId="0">
      <text>
        <r>
          <rPr>
            <b/>
            <sz val="8"/>
            <color indexed="81"/>
            <rFont val="Tahoma"/>
            <family val="2"/>
          </rPr>
          <t>Insert each specific Deferral/Variance Account Disposition Rate Rider(s) as required</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comments6.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1" authorId="0">
      <text>
        <r>
          <rPr>
            <b/>
            <sz val="8"/>
            <color indexed="81"/>
            <rFont val="Tahoma"/>
            <family val="2"/>
          </rPr>
          <t>Insert each specific Deferral/Variance Account Disposition Rate Rider(s) as required</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comments7.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1" authorId="0">
      <text>
        <r>
          <rPr>
            <b/>
            <sz val="8"/>
            <color indexed="81"/>
            <rFont val="Tahoma"/>
            <family val="2"/>
          </rPr>
          <t>Insert each specific Deferral/Variance Account Disposition Rate Rider(s) as required</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comments8.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1" authorId="0">
      <text>
        <r>
          <rPr>
            <b/>
            <sz val="8"/>
            <color indexed="81"/>
            <rFont val="Tahoma"/>
            <family val="2"/>
          </rPr>
          <t>Insert each specific Deferral/Variance Account Disposition Rate Rider(s) as required</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comments9.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1" authorId="0">
      <text>
        <r>
          <rPr>
            <b/>
            <sz val="8"/>
            <color indexed="81"/>
            <rFont val="Tahoma"/>
            <family val="2"/>
          </rPr>
          <t>Insert each specific Deferral/Variance Account Disposition Rate Rider(s) as required</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sharedStrings.xml><?xml version="1.0" encoding="utf-8"?>
<sst xmlns="http://schemas.openxmlformats.org/spreadsheetml/2006/main" count="2559" uniqueCount="146">
  <si>
    <t>Bill Impacts</t>
  </si>
  <si>
    <t>Customer Class:</t>
  </si>
  <si>
    <t>Residential</t>
  </si>
  <si>
    <t>TOU / non-TOU:</t>
  </si>
  <si>
    <t>TOU</t>
  </si>
  <si>
    <t>Consumption</t>
  </si>
  <si>
    <t xml:space="preserve"> kWh</t>
  </si>
  <si>
    <t>Current Board-Approved</t>
  </si>
  <si>
    <t>Impact 2017 vs 2016</t>
  </si>
  <si>
    <t>Charge Unit</t>
  </si>
  <si>
    <t>Rate</t>
  </si>
  <si>
    <t>Volume</t>
  </si>
  <si>
    <t>Charge</t>
  </si>
  <si>
    <t>$ Change</t>
  </si>
  <si>
    <t>% Change</t>
  </si>
  <si>
    <t>($)</t>
  </si>
  <si>
    <t>Monthly Service Charge</t>
  </si>
  <si>
    <t>Monthly</t>
  </si>
  <si>
    <t>Smart Meter Rate Adder</t>
  </si>
  <si>
    <t>Distribution Volumetric Rate</t>
  </si>
  <si>
    <t>per kWh</t>
  </si>
  <si>
    <t>Smart Meter Disposition Rider</t>
  </si>
  <si>
    <t>LRAM &amp; SSM Rate Rider</t>
  </si>
  <si>
    <t>Sub-Total A (excluding pass through)</t>
  </si>
  <si>
    <t>Deferral/Variance Account Disposition Rate Rider</t>
  </si>
  <si>
    <t>Low Voltage Service Charge</t>
  </si>
  <si>
    <t>Line Losses on Cost of Power</t>
  </si>
  <si>
    <t>Smart Meter Entity Charge</t>
  </si>
  <si>
    <t>Sub-Total B - Distribution (includes Sub-Total A)</t>
  </si>
  <si>
    <t>RTSR - Network</t>
  </si>
  <si>
    <t>RTSR - Line and Transformation Connection</t>
  </si>
  <si>
    <t>Sub-Total C - Delivery (including Sub-Total B)</t>
  </si>
  <si>
    <t>Wholesale Market Service Charge (WMSC)</t>
  </si>
  <si>
    <t>Rural and Remote Rate Protection (RRRP)</t>
  </si>
  <si>
    <t>Standard Supply Service Charge</t>
  </si>
  <si>
    <t>Debt Retirement Charge (DRC)</t>
  </si>
  <si>
    <t>TOU - Off Peak</t>
  </si>
  <si>
    <t>TOU - Mid Peak</t>
  </si>
  <si>
    <t>TOU - On Peak</t>
  </si>
  <si>
    <t>Energy - RPP - Tier 1</t>
  </si>
  <si>
    <t>Energy - RPP - Tier 2</t>
  </si>
  <si>
    <t>Total Bill on TOU (before Taxes)</t>
  </si>
  <si>
    <t>HST</t>
  </si>
  <si>
    <r>
      <t xml:space="preserve">Total Bill </t>
    </r>
    <r>
      <rPr>
        <sz val="10"/>
        <rFont val="Arial"/>
        <family val="2"/>
      </rPr>
      <t>(including HST)</t>
    </r>
  </si>
  <si>
    <t>Total Bill on RPP (before Taxes)</t>
  </si>
  <si>
    <t>Loss Factor (%)</t>
  </si>
  <si>
    <t xml:space="preserve">Note that the "Charge $" columns provide breakdowns of the amounts that each bill component contributes to the total monthly bill at the referenced </t>
  </si>
  <si>
    <t>consumption level at existing and proposed rates.</t>
  </si>
  <si>
    <t>to their service territory, class by class. A general guideline of consumption levels follows:</t>
  </si>
  <si>
    <t>GS&lt;50kW (kWh) - 1000, 2000, 5000, 10000, 15000</t>
  </si>
  <si>
    <t>GS&gt;50kW (kW) - 60, 100, 500, 1000</t>
  </si>
  <si>
    <t>Large User - range appropriate for utility</t>
  </si>
  <si>
    <t>Lighting Classes and USL - 150 kWh and 1 kW, range appropriate for utility.</t>
  </si>
  <si>
    <t>Note that cells with the highlighted color shown to the left indicate quantities that are loss adjusted.</t>
  </si>
  <si>
    <t>Hydro Ottawa has updated column Fto reflect the most recent Board Approved TOU and Tier RPP rates.</t>
  </si>
  <si>
    <t>General Service &lt; 50 kW</t>
  </si>
  <si>
    <t>General Service 50 to 1,499 KW</t>
  </si>
  <si>
    <t>KW</t>
  </si>
  <si>
    <t>per kW</t>
  </si>
  <si>
    <t xml:space="preserve">Deferral/Variance Account Disposition Rate Rider -  Global Adjustment </t>
  </si>
  <si>
    <t>General Service 1,500 to 4,999 KW</t>
  </si>
  <si>
    <t>Large User</t>
  </si>
  <si>
    <t>Unmetered Scattered Load</t>
  </si>
  <si>
    <t>Sentinel Lights</t>
  </si>
  <si>
    <t>Street Light</t>
  </si>
  <si>
    <t>Rate Class</t>
  </si>
  <si>
    <t>Residential
 (800 kWh)</t>
  </si>
  <si>
    <t>Distribution Charge</t>
  </si>
  <si>
    <t>Change in Distribution Charge</t>
  </si>
  <si>
    <t>% Distribution Increase</t>
  </si>
  <si>
    <t>% Increase of Total Bill - No VA</t>
  </si>
  <si>
    <t>% Increase of Total Bill</t>
  </si>
  <si>
    <t>General Service &lt;50kW 
(2000 kWh)</t>
  </si>
  <si>
    <t>General Service 50-1,499 kWh 
(250 KW)</t>
  </si>
  <si>
    <t>General Service 1,500-4,999 kWh
(2500 KW)</t>
  </si>
  <si>
    <t>Large Use
 (7500KW)</t>
  </si>
  <si>
    <t>Sentinel Lighting
(0.4 KW)</t>
  </si>
  <si>
    <t>Street Lighting
(1 KW)</t>
  </si>
  <si>
    <t>Unmetered Scattered Load
(470 kWh)</t>
  </si>
  <si>
    <t>Variable</t>
  </si>
  <si>
    <t>GS &lt;50</t>
  </si>
  <si>
    <t>GS 50 to 1,499 kW</t>
  </si>
  <si>
    <t xml:space="preserve">GS 1,500 to 4,999 kW </t>
  </si>
  <si>
    <t>Large Use</t>
  </si>
  <si>
    <t>Standby Power  GS 50 to 1,499 kW</t>
  </si>
  <si>
    <t>Standby Power GS 1,500 to 4,999 kW</t>
  </si>
  <si>
    <t>Standby Power Large Use</t>
  </si>
  <si>
    <t>Fixed</t>
  </si>
  <si>
    <t>Distribution</t>
  </si>
  <si>
    <t>Rate Rider Calculation for Deferral / Variance Accounts Balances (excluding Global Adj.)</t>
  </si>
  <si>
    <t>1550, 1551, 1584, 1586, 1595</t>
  </si>
  <si>
    <t>$/kWh</t>
  </si>
  <si>
    <t>$/kW</t>
  </si>
  <si>
    <t/>
  </si>
  <si>
    <t>Rate Rider Calculation for RSVA - Power - Global Adjustment</t>
  </si>
  <si>
    <t>Rate Rider Calculation for Group 2 Accounts</t>
  </si>
  <si>
    <t>per customer per month</t>
  </si>
  <si>
    <t>Rate Rider Calculation for Accounts 1568 - LRAM</t>
  </si>
  <si>
    <t>Deferral/Variance Account Disposition Rate Rider Group 2</t>
  </si>
  <si>
    <t>Deferral/Variance Account Disposition Rate Rider Group 1</t>
  </si>
  <si>
    <t>Deferral/Variance Account Disposition Rate Rider Class 1</t>
  </si>
  <si>
    <t>Deferral/Variance Account Disposition Rate Rider Class 2</t>
  </si>
  <si>
    <t>Residential
 (232 kWh)</t>
  </si>
  <si>
    <t>Proposed Rate</t>
  </si>
  <si>
    <t>Rate Rider Calculation for Deferral / Variance Accounts Balances (excluding Global Adj.) - NON-WMP</t>
  </si>
  <si>
    <t>1580 and 1588</t>
  </si>
  <si>
    <t>Deferral / Variance Accounts Balances (excluding Global Adj.) - NON-WMP</t>
  </si>
  <si>
    <t>SME</t>
  </si>
  <si>
    <t>RTSR- Network</t>
  </si>
  <si>
    <t>RTSR- Line &amp; Transformation</t>
  </si>
  <si>
    <t>All Classes</t>
  </si>
  <si>
    <t>Rural Rate Protection</t>
  </si>
  <si>
    <t>Debt Retirement Charge</t>
  </si>
  <si>
    <t>TOU Pricing</t>
  </si>
  <si>
    <t>Off Peak</t>
  </si>
  <si>
    <t>Mid Peak</t>
  </si>
  <si>
    <t>On Peak</t>
  </si>
  <si>
    <t>Tier 1</t>
  </si>
  <si>
    <t>Tier 2</t>
  </si>
  <si>
    <t>Ontario Electricity Support Program</t>
  </si>
  <si>
    <t>Ontario Electricity Support (OESP)</t>
  </si>
  <si>
    <t xml:space="preserve">Rates Summary </t>
  </si>
  <si>
    <t>Residential
 (750 kWh)</t>
  </si>
  <si>
    <t>Residential
 (640 kWh)</t>
  </si>
  <si>
    <t>Current</t>
  </si>
  <si>
    <t>Rate Rider Calculation for WMS - Sub-account CBR Class B</t>
  </si>
  <si>
    <t>All Classes - Except Residential</t>
  </si>
  <si>
    <t>Loss Factors used for Bill Impacts</t>
  </si>
  <si>
    <t>All Classes who are SSS</t>
  </si>
  <si>
    <t>Wholesale Market Service Charge used for bill Impacts</t>
  </si>
  <si>
    <t>Residential - Non SSS Only</t>
  </si>
  <si>
    <t>GS &lt;50 - Non SSS Only</t>
  </si>
  <si>
    <t>Residential (kWh) - 100, 250, 500, 800, 1000, 1500, 2000</t>
  </si>
  <si>
    <t>Applicants must provide bill impacts for residential at 800 kWh and GS&lt;50kW at 2000 kWh. In addition, their filing must cover the range that is relevant</t>
  </si>
  <si>
    <t>Attachment 8-12(A)</t>
  </si>
  <si>
    <t>2018 Proposed</t>
  </si>
  <si>
    <t>Impact 2018 vs 2017</t>
  </si>
  <si>
    <t>8% Provincial Rebate</t>
  </si>
  <si>
    <t>Total Bill (including 8% Provincial Rebate)</t>
  </si>
  <si>
    <r>
      <t>Total Bill on RPP</t>
    </r>
    <r>
      <rPr>
        <sz val="10"/>
        <rFont val="Arial"/>
        <family val="2"/>
      </rPr>
      <t xml:space="preserve"> (before Taxes)</t>
    </r>
  </si>
  <si>
    <r>
      <t xml:space="preserve">Total Bill on TOU </t>
    </r>
    <r>
      <rPr>
        <sz val="10"/>
        <rFont val="Arial"/>
        <family val="2"/>
      </rPr>
      <t>(before Taxes)</t>
    </r>
  </si>
  <si>
    <r>
      <t>Total Bill</t>
    </r>
    <r>
      <rPr>
        <sz val="10"/>
        <rFont val="Arial"/>
        <family val="2"/>
      </rPr>
      <t xml:space="preserve"> (including 8% Provincial Rebate)</t>
    </r>
  </si>
  <si>
    <r>
      <t xml:space="preserve">Total Bill </t>
    </r>
    <r>
      <rPr>
        <sz val="10"/>
        <rFont val="Arial"/>
        <family val="2"/>
      </rPr>
      <t>(including 8% Provincial Rebate)</t>
    </r>
  </si>
  <si>
    <t>Total Bill (including HST)</t>
  </si>
  <si>
    <t>Street Lighting</t>
  </si>
  <si>
    <t>Sentinel Lighting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</si>
</sst>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quot;$&quot;* #,##0.0000_-;\-&quot;$&quot;* #,##0.0000_-;_-&quot;$&quot;* &quot;-&quot;??_-;_-@_-"/>
    <numFmt numFmtId="166" formatCode="_-&quot;$&quot;* #,##0.00000_-;\-&quot;$&quot;* #,##0.00000_-;_-&quot;$&quot;* &quot;-&quot;??_-;_-@_-"/>
    <numFmt numFmtId="167" formatCode="0.0000%"/>
    <numFmt numFmtId="168" formatCode="_(* #,##0.0_);_(* \(#,##0.0\);_(* &quot;-&quot;??_);_(@_)"/>
    <numFmt numFmtId="169" formatCode="#,##0.0"/>
    <numFmt numFmtId="170" formatCode="mm/dd/yyyy"/>
    <numFmt numFmtId="171" formatCode="0\-0"/>
    <numFmt numFmtId="172" formatCode="_(* #,##0_);_(* \(#,##0\);_(* &quot;-&quot;_);_(@_)"/>
    <numFmt numFmtId="173" formatCode="_(* #,##0.00_);_(* \(#,##0.00\);_(* &quot;-&quot;??_);_(@_)"/>
    <numFmt numFmtId="174" formatCode="_-* #,##0.0_-;\-* #,##0.0_-;_-* &quot;-&quot;??_-;_-@_-"/>
    <numFmt numFmtId="175" formatCode="_(&quot;$&quot;* #,##0_);_(&quot;$&quot;* \(#,##0\);_(&quot;$&quot;* &quot;-&quot;??_);_(@_)"/>
    <numFmt numFmtId="176" formatCode="&quot;$&quot;#,##0.00_);[Red]\(&quot;$&quot;#,##0.00\)"/>
    <numFmt numFmtId="177" formatCode="_(&quot;$&quot;* #,##0_);_(&quot;$&quot;* \(#,##0\);_(&quot;$&quot;* &quot;-&quot;_);_(@_)"/>
    <numFmt numFmtId="178" formatCode="_(&quot;$&quot;* #,##0.00_);_(&quot;$&quot;* \(#,##0.00\);_(&quot;$&quot;* &quot;-&quot;??_);_(@_)"/>
    <numFmt numFmtId="179" formatCode="&quot;$&quot;#,##0.00_);\(&quot;$&quot;#,##0.00\)"/>
    <numFmt numFmtId="180" formatCode="_(* #,##0_);_(* \(#,##0\);_(* &quot;-&quot;??_);_(@_)"/>
    <numFmt numFmtId="181" formatCode="&quot;$&quot;#,##0_);\(&quot;$&quot;#,##0\)"/>
    <numFmt numFmtId="182" formatCode="##\-#"/>
    <numFmt numFmtId="183" formatCode="&quot;£ &quot;#,##0.00;[Red]\-&quot;£ &quot;#,##0.00"/>
    <numFmt numFmtId="184" formatCode="_-* #,##0.00000_-;\-* #,##0.00000_-;_-* &quot;-&quot;??_-;_-@_-"/>
    <numFmt numFmtId="185" formatCode="0.0"/>
    <numFmt numFmtId="186" formatCode="_-* #,##0.0000_-;\-* #,##0.0000_-;_-* &quot;-&quot;??_-;_-@_-"/>
    <numFmt numFmtId="187" formatCode="0.00000"/>
    <numFmt numFmtId="188" formatCode="0.000000"/>
    <numFmt numFmtId="189" formatCode="0.000"/>
    <numFmt numFmtId="190" formatCode="0.0000"/>
    <numFmt numFmtId="191" formatCode="_-&quot;$&quot;* #,##0.000000_-;\-&quot;$&quot;* #,##0.000000_-;_-&quot;$&quot;* &quot;-&quot;??_-;_-@_-"/>
  </numFmts>
  <fonts count="8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ahoma"/>
      <family val="2"/>
    </font>
    <font>
      <sz val="10"/>
      <name val="Arial"/>
      <family val="2"/>
    </font>
    <font>
      <sz val="16"/>
      <color indexed="12"/>
      <name val="Algerian"/>
      <family val="5"/>
    </font>
    <font>
      <b/>
      <sz val="10"/>
      <name val="Arial"/>
      <family val="2"/>
    </font>
    <font>
      <sz val="8"/>
      <name val="Arial"/>
      <family val="2"/>
    </font>
    <font>
      <sz val="14"/>
      <name val="Arial"/>
      <family val="2"/>
    </font>
    <font>
      <b/>
      <sz val="12"/>
      <name val="Arial"/>
      <family val="2"/>
    </font>
    <font>
      <b/>
      <sz val="14"/>
      <name val="Arial"/>
      <family val="2"/>
    </font>
    <font>
      <sz val="12"/>
      <name val="Arial"/>
      <family val="2"/>
    </font>
    <font>
      <sz val="10"/>
      <color rgb="FFFF0000"/>
      <name val="Arial"/>
      <family val="2"/>
    </font>
    <font>
      <b/>
      <sz val="10"/>
      <color indexed="81"/>
      <name val="Arial"/>
      <family val="2"/>
    </font>
    <font>
      <b/>
      <sz val="8"/>
      <color indexed="81"/>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11"/>
      <color theme="1"/>
      <name val="Helvetica"/>
      <family val="2"/>
    </font>
    <font>
      <sz val="11"/>
      <color theme="1"/>
      <name val="Helvetica"/>
      <family val="2"/>
    </font>
    <font>
      <sz val="11"/>
      <name val="Helvetica"/>
      <family val="2"/>
    </font>
    <font>
      <sz val="11"/>
      <color theme="9" tint="-0.249977111117893"/>
      <name val="Helvetica"/>
      <family val="2"/>
    </font>
    <font>
      <b/>
      <sz val="11"/>
      <color theme="1"/>
      <name val="Helvetica"/>
      <family val="2"/>
    </font>
    <font>
      <sz val="11"/>
      <name val="Calibri"/>
      <family val="2"/>
      <scheme val="minor"/>
    </font>
    <font>
      <b/>
      <sz val="10"/>
      <color rgb="FFFF0000"/>
      <name val="Arial"/>
      <family val="2"/>
    </font>
    <font>
      <b/>
      <sz val="11"/>
      <name val="Calibri"/>
      <family val="2"/>
      <scheme val="minor"/>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
      <patternFill patternType="solid">
        <fgColor theme="6" tint="0.39997558519241921"/>
        <bgColor indexed="64"/>
      </patternFill>
    </fill>
    <fill>
      <patternFill patternType="solid">
        <fgColor rgb="FFFFFF00"/>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6657">
    <xf numFmtId="0" fontId="0" fillId="0" borderId="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0" fontId="23" fillId="0" borderId="0"/>
    <xf numFmtId="168" fontId="23" fillId="0" borderId="0"/>
    <xf numFmtId="168" fontId="23" fillId="0" borderId="0"/>
    <xf numFmtId="168" fontId="23" fillId="0" borderId="0"/>
    <xf numFmtId="168" fontId="23" fillId="0" borderId="0"/>
    <xf numFmtId="169" fontId="23" fillId="0" borderId="0"/>
    <xf numFmtId="169" fontId="23" fillId="0" borderId="0"/>
    <xf numFmtId="169" fontId="23" fillId="0" borderId="0"/>
    <xf numFmtId="169" fontId="23" fillId="0" borderId="0"/>
    <xf numFmtId="168" fontId="23" fillId="0" borderId="0"/>
    <xf numFmtId="168" fontId="23" fillId="0" borderId="0"/>
    <xf numFmtId="168" fontId="23" fillId="0" borderId="0"/>
    <xf numFmtId="168" fontId="23" fillId="0" borderId="0"/>
    <xf numFmtId="170" fontId="23" fillId="0" borderId="0"/>
    <xf numFmtId="170" fontId="23" fillId="0" borderId="0"/>
    <xf numFmtId="170" fontId="23" fillId="0" borderId="0"/>
    <xf numFmtId="170" fontId="23" fillId="0" borderId="0"/>
    <xf numFmtId="171" fontId="23" fillId="0" borderId="0"/>
    <xf numFmtId="171" fontId="23" fillId="0" borderId="0"/>
    <xf numFmtId="171" fontId="23" fillId="0" borderId="0"/>
    <xf numFmtId="171" fontId="23" fillId="0" borderId="0"/>
    <xf numFmtId="170" fontId="23" fillId="0" borderId="0"/>
    <xf numFmtId="0" fontId="5" fillId="1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 fillId="10" borderId="0" applyNumberFormat="0" applyBorder="0" applyAlignment="0" applyProtection="0"/>
    <xf numFmtId="0" fontId="34" fillId="40" borderId="0" applyNumberFormat="0" applyBorder="0" applyAlignment="0" applyProtection="0"/>
    <xf numFmtId="0" fontId="5" fillId="1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5" fillId="40" borderId="0" applyNumberFormat="0" applyBorder="0" applyAlignment="0" applyProtection="0"/>
    <xf numFmtId="0" fontId="5"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 fillId="14" borderId="0" applyNumberFormat="0" applyBorder="0" applyAlignment="0" applyProtection="0"/>
    <xf numFmtId="0" fontId="34" fillId="41" borderId="0" applyNumberFormat="0" applyBorder="0" applyAlignment="0" applyProtection="0"/>
    <xf numFmtId="0" fontId="5"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41" borderId="0" applyNumberFormat="0" applyBorder="0" applyAlignment="0" applyProtection="0"/>
    <xf numFmtId="0" fontId="5" fillId="1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 fillId="18" borderId="0" applyNumberFormat="0" applyBorder="0" applyAlignment="0" applyProtection="0"/>
    <xf numFmtId="0" fontId="34" fillId="42" borderId="0" applyNumberFormat="0" applyBorder="0" applyAlignment="0" applyProtection="0"/>
    <xf numFmtId="0" fontId="5" fillId="1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2" borderId="0" applyNumberFormat="0" applyBorder="0" applyAlignment="0" applyProtection="0"/>
    <xf numFmtId="0" fontId="5" fillId="2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 fillId="22" borderId="0" applyNumberFormat="0" applyBorder="0" applyAlignment="0" applyProtection="0"/>
    <xf numFmtId="0" fontId="34" fillId="43" borderId="0" applyNumberFormat="0" applyBorder="0" applyAlignment="0" applyProtection="0"/>
    <xf numFmtId="0" fontId="5" fillId="2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5" fillId="4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5" fillId="4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 fillId="30" borderId="0" applyNumberFormat="0" applyBorder="0" applyAlignment="0" applyProtection="0"/>
    <xf numFmtId="0" fontId="34" fillId="45" borderId="0" applyNumberFormat="0" applyBorder="0" applyAlignment="0" applyProtection="0"/>
    <xf numFmtId="0" fontId="5" fillId="30"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 fillId="11" borderId="0" applyNumberFormat="0" applyBorder="0" applyAlignment="0" applyProtection="0"/>
    <xf numFmtId="0" fontId="34" fillId="46" borderId="0" applyNumberFormat="0" applyBorder="0" applyAlignment="0" applyProtection="0"/>
    <xf numFmtId="0" fontId="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5" fillId="47"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5" fillId="19" borderId="0" applyNumberFormat="0" applyBorder="0" applyAlignment="0" applyProtection="0"/>
    <xf numFmtId="0" fontId="34" fillId="48" borderId="0" applyNumberFormat="0" applyBorder="0" applyAlignment="0" applyProtection="0"/>
    <xf numFmtId="0" fontId="5" fillId="19"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5" fillId="48" borderId="0" applyNumberFormat="0" applyBorder="0" applyAlignment="0" applyProtection="0"/>
    <xf numFmtId="0" fontId="5" fillId="2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 fillId="23" borderId="0" applyNumberFormat="0" applyBorder="0" applyAlignment="0" applyProtection="0"/>
    <xf numFmtId="0" fontId="34" fillId="43" borderId="0" applyNumberFormat="0" applyBorder="0" applyAlignment="0" applyProtection="0"/>
    <xf numFmtId="0" fontId="5" fillId="2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5" fillId="43" borderId="0" applyNumberFormat="0" applyBorder="0" applyAlignment="0" applyProtection="0"/>
    <xf numFmtId="0" fontId="5" fillId="27"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 fillId="27" borderId="0" applyNumberFormat="0" applyBorder="0" applyAlignment="0" applyProtection="0"/>
    <xf numFmtId="0" fontId="34" fillId="46" borderId="0" applyNumberFormat="0" applyBorder="0" applyAlignment="0" applyProtection="0"/>
    <xf numFmtId="0" fontId="5" fillId="27"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5" fillId="31"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5" fillId="31" borderId="0" applyNumberFormat="0" applyBorder="0" applyAlignment="0" applyProtection="0"/>
    <xf numFmtId="0" fontId="34" fillId="49" borderId="0" applyNumberFormat="0" applyBorder="0" applyAlignment="0" applyProtection="0"/>
    <xf numFmtId="0" fontId="5" fillId="31"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7" fillId="50"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7" fillId="47"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7" fillId="48"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7" fillId="51"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5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5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7" fillId="54"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7" fillId="5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7" fillId="5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7" fillId="5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37" fillId="52"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7" fillId="57" borderId="0" applyNumberFormat="0" applyBorder="0" applyAlignment="0" applyProtection="0"/>
    <xf numFmtId="0" fontId="11" fillId="3" borderId="0" applyNumberFormat="0" applyBorder="0" applyAlignment="0" applyProtection="0"/>
    <xf numFmtId="0" fontId="38" fillId="41" borderId="0" applyNumberFormat="0" applyBorder="0" applyAlignment="0" applyProtection="0"/>
    <xf numFmtId="0" fontId="11"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8" fillId="41"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5" fillId="6"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1" fillId="58" borderId="30" applyNumberFormat="0" applyAlignment="0" applyProtection="0"/>
    <xf numFmtId="0" fontId="41" fillId="58" borderId="30" applyNumberFormat="0" applyAlignment="0" applyProtection="0"/>
    <xf numFmtId="0" fontId="15" fillId="6"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1" fillId="58" borderId="30" applyNumberFormat="0" applyAlignment="0" applyProtection="0"/>
    <xf numFmtId="0" fontId="41" fillId="58" borderId="30" applyNumberFormat="0" applyAlignment="0" applyProtection="0"/>
    <xf numFmtId="0" fontId="41" fillId="58" borderId="30" applyNumberFormat="0" applyAlignment="0" applyProtection="0"/>
    <xf numFmtId="0" fontId="17" fillId="7" borderId="7" applyNumberFormat="0" applyAlignment="0" applyProtection="0"/>
    <xf numFmtId="0" fontId="17" fillId="7" borderId="7" applyNumberFormat="0" applyAlignment="0" applyProtection="0"/>
    <xf numFmtId="0" fontId="42" fillId="59" borderId="31" applyNumberFormat="0" applyAlignment="0" applyProtection="0"/>
    <xf numFmtId="41" fontId="23" fillId="0" borderId="0">
      <alignment vertical="center"/>
    </xf>
    <xf numFmtId="41" fontId="23" fillId="0" borderId="0">
      <alignment vertical="center"/>
    </xf>
    <xf numFmtId="41" fontId="23" fillId="0" borderId="0">
      <alignment vertical="center"/>
    </xf>
    <xf numFmtId="172" fontId="23" fillId="0" borderId="0">
      <alignment vertical="center"/>
    </xf>
    <xf numFmtId="172" fontId="23" fillId="0" borderId="0">
      <alignment vertical="center"/>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1" fontId="23" fillId="0" borderId="0">
      <alignment vertical="center"/>
    </xf>
    <xf numFmtId="41" fontId="23" fillId="0" borderId="0">
      <alignment vertical="center"/>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1" fontId="23" fillId="0" borderId="0">
      <alignment vertical="center"/>
    </xf>
    <xf numFmtId="41" fontId="23" fillId="0" borderId="0">
      <alignment vertical="center"/>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23" fillId="0" borderId="0">
      <alignment vertical="center"/>
    </xf>
    <xf numFmtId="172" fontId="23" fillId="0" borderId="0">
      <alignment vertical="center"/>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23" fillId="0" borderId="0">
      <alignment vertical="center"/>
    </xf>
    <xf numFmtId="172" fontId="23" fillId="0" borderId="0">
      <alignment vertical="center"/>
    </xf>
    <xf numFmtId="172" fontId="23" fillId="0" borderId="0">
      <alignment vertical="center"/>
    </xf>
    <xf numFmtId="172" fontId="23" fillId="0" borderId="0">
      <alignment vertical="center"/>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23" fillId="0" borderId="0">
      <alignment vertical="center"/>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lignment vertical="center"/>
    </xf>
    <xf numFmtId="41" fontId="23" fillId="0" borderId="0">
      <alignment vertical="center"/>
    </xf>
    <xf numFmtId="172" fontId="23" fillId="0" borderId="0">
      <alignment vertical="center"/>
    </xf>
    <xf numFmtId="172" fontId="23" fillId="0" borderId="0">
      <alignment vertical="center"/>
    </xf>
    <xf numFmtId="172" fontId="43" fillId="0" borderId="0" applyFont="0" applyFill="0" applyBorder="0" applyAlignment="0" applyProtection="0"/>
    <xf numFmtId="172" fontId="43" fillId="0" borderId="0" applyFont="0" applyFill="0" applyBorder="0" applyAlignment="0" applyProtection="0"/>
    <xf numFmtId="172" fontId="23" fillId="0" borderId="0">
      <alignment vertical="center"/>
    </xf>
    <xf numFmtId="172" fontId="23" fillId="0" borderId="0">
      <alignment vertical="center"/>
    </xf>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1" fontId="23" fillId="0" borderId="0">
      <alignment vertical="center"/>
    </xf>
    <xf numFmtId="41" fontId="23" fillId="0" borderId="0">
      <alignment vertical="center"/>
    </xf>
    <xf numFmtId="172" fontId="23" fillId="0" borderId="0">
      <alignment vertical="center"/>
    </xf>
    <xf numFmtId="172" fontId="23" fillId="0" borderId="0">
      <alignment vertical="center"/>
    </xf>
    <xf numFmtId="41" fontId="23" fillId="0" borderId="0">
      <alignment vertical="center"/>
    </xf>
    <xf numFmtId="41" fontId="23" fillId="0" borderId="0">
      <alignment vertical="center"/>
    </xf>
    <xf numFmtId="172" fontId="23" fillId="0" borderId="0">
      <alignment vertical="center"/>
    </xf>
    <xf numFmtId="41" fontId="23" fillId="0" borderId="0">
      <alignment vertical="center"/>
    </xf>
    <xf numFmtId="41" fontId="23" fillId="0" borderId="0">
      <alignment vertical="center"/>
    </xf>
    <xf numFmtId="41" fontId="23" fillId="0" borderId="0">
      <alignment vertical="center"/>
    </xf>
    <xf numFmtId="41" fontId="23" fillId="0" borderId="0">
      <alignment vertical="center"/>
    </xf>
    <xf numFmtId="172" fontId="23" fillId="0" borderId="0">
      <alignment vertical="center"/>
    </xf>
    <xf numFmtId="172" fontId="23" fillId="0" borderId="0">
      <alignment vertical="center"/>
    </xf>
    <xf numFmtId="172" fontId="23" fillId="0" borderId="0">
      <alignment vertical="center"/>
    </xf>
    <xf numFmtId="172" fontId="23" fillId="0" borderId="0">
      <alignment vertical="center"/>
    </xf>
    <xf numFmtId="41" fontId="23" fillId="0" borderId="0">
      <alignment vertical="center"/>
    </xf>
    <xf numFmtId="41" fontId="23" fillId="0" borderId="0">
      <alignment vertical="center"/>
    </xf>
    <xf numFmtId="172" fontId="23" fillId="0" borderId="0">
      <alignment vertical="center"/>
    </xf>
    <xf numFmtId="41" fontId="23" fillId="0" borderId="0">
      <alignment vertical="center"/>
    </xf>
    <xf numFmtId="41" fontId="23" fillId="0" borderId="0">
      <alignment vertical="center"/>
    </xf>
    <xf numFmtId="172" fontId="23" fillId="0" borderId="0">
      <alignment vertical="center"/>
    </xf>
    <xf numFmtId="172" fontId="23" fillId="0" borderId="0">
      <alignment vertical="center"/>
    </xf>
    <xf numFmtId="172" fontId="23" fillId="0" borderId="0">
      <alignment vertical="center"/>
    </xf>
    <xf numFmtId="172" fontId="23" fillId="0" borderId="0">
      <alignment vertical="center"/>
    </xf>
    <xf numFmtId="172" fontId="23" fillId="0" borderId="0">
      <alignment vertical="center"/>
    </xf>
    <xf numFmtId="173" fontId="23" fillId="0" borderId="0">
      <alignment vertical="center"/>
    </xf>
    <xf numFmtId="173" fontId="2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4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17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34"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49" fontId="45" fillId="60" borderId="32" applyAlignment="0" applyProtection="0"/>
    <xf numFmtId="43" fontId="43" fillId="0" borderId="0" applyFont="0" applyFill="0" applyBorder="0" applyAlignment="0" applyProtection="0"/>
    <xf numFmtId="49" fontId="45" fillId="60" borderId="32"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68" fontId="34"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3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9" fontId="45" fillId="60" borderId="32"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68"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lignment vertical="center"/>
    </xf>
    <xf numFmtId="43" fontId="23" fillId="0" borderId="0">
      <alignment vertical="center"/>
    </xf>
    <xf numFmtId="43" fontId="23" fillId="0" borderId="0" applyFont="0" applyFill="0" applyBorder="0" applyAlignment="0" applyProtection="0"/>
    <xf numFmtId="43" fontId="23"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23" fillId="0" borderId="0">
      <alignment vertical="center"/>
    </xf>
    <xf numFmtId="4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34"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5" fillId="0" borderId="0" applyFont="0" applyFill="0" applyBorder="0" applyAlignment="0" applyProtection="0"/>
    <xf numFmtId="173" fontId="23" fillId="0" borderId="0">
      <alignment vertical="center"/>
    </xf>
    <xf numFmtId="173" fontId="23" fillId="0" borderId="0">
      <alignment vertical="center"/>
    </xf>
    <xf numFmtId="43" fontId="5" fillId="0" borderId="0" applyFont="0" applyFill="0" applyBorder="0" applyAlignment="0" applyProtection="0"/>
    <xf numFmtId="173" fontId="23" fillId="0" borderId="0">
      <alignment vertical="center"/>
    </xf>
    <xf numFmtId="173" fontId="23" fillId="0" borderId="0">
      <alignment vertical="center"/>
    </xf>
    <xf numFmtId="43" fontId="5"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3"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lignment vertical="center"/>
    </xf>
    <xf numFmtId="173" fontId="44" fillId="0" borderId="0" applyFont="0" applyFill="0" applyBorder="0" applyAlignment="0" applyProtection="0"/>
    <xf numFmtId="173" fontId="23" fillId="0" borderId="0">
      <alignment vertical="center"/>
    </xf>
    <xf numFmtId="173" fontId="23" fillId="0" borderId="0">
      <alignment vertical="center"/>
    </xf>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23" fillId="0" borderId="0">
      <alignment vertical="center"/>
    </xf>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23"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23"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23"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5"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5" fontId="23" fillId="0" borderId="0" applyFont="0" applyFill="0" applyBorder="0" applyAlignment="0" applyProtection="0"/>
    <xf numFmtId="43" fontId="5"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23" fillId="0" borderId="0">
      <alignment vertical="center"/>
    </xf>
    <xf numFmtId="174" fontId="23" fillId="0" borderId="0" applyFont="0" applyFill="0" applyBorder="0" applyAlignment="0" applyProtection="0"/>
    <xf numFmtId="43" fontId="23" fillId="0" borderId="0">
      <alignment vertical="center"/>
    </xf>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3"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43" fontId="23" fillId="0" borderId="0" applyFont="0" applyFill="0" applyBorder="0" applyAlignment="0" applyProtection="0"/>
    <xf numFmtId="43"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3"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43" fontId="43" fillId="0" borderId="0" applyFont="0" applyFill="0" applyBorder="0" applyAlignment="0" applyProtection="0"/>
    <xf numFmtId="173" fontId="23" fillId="0" borderId="0">
      <alignment vertical="center"/>
    </xf>
    <xf numFmtId="173" fontId="23" fillId="0" borderId="0">
      <alignment vertical="center"/>
    </xf>
    <xf numFmtId="43" fontId="47" fillId="0" borderId="0" applyFont="0" applyFill="0" applyBorder="0" applyAlignment="0" applyProtection="0"/>
    <xf numFmtId="174"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17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173" fontId="23" fillId="0" borderId="0">
      <alignment vertical="center"/>
    </xf>
    <xf numFmtId="43" fontId="5"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17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173" fontId="4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lignment vertical="center"/>
    </xf>
    <xf numFmtId="173" fontId="23" fillId="0" borderId="0">
      <alignment vertical="center"/>
    </xf>
    <xf numFmtId="43" fontId="5"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44" fillId="0" borderId="0" applyFont="0" applyFill="0" applyBorder="0" applyAlignment="0" applyProtection="0"/>
    <xf numFmtId="17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173" fontId="23" fillId="0" borderId="0">
      <alignment vertical="center"/>
    </xf>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3" fillId="0" borderId="0" applyFont="0" applyFill="0" applyBorder="0" applyAlignment="0" applyProtection="0"/>
    <xf numFmtId="173" fontId="44"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6"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3" fontId="46" fillId="0" borderId="0" applyFont="0" applyFill="0" applyBorder="0" applyAlignment="0" applyProtection="0"/>
    <xf numFmtId="17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17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17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173" fontId="23" fillId="0" borderId="0">
      <alignment vertical="center"/>
    </xf>
    <xf numFmtId="173" fontId="23" fillId="0" borderId="0">
      <alignment vertical="center"/>
    </xf>
    <xf numFmtId="176"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68" fontId="34"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168" fontId="34" fillId="0" borderId="0" applyFont="0" applyFill="0" applyBorder="0" applyAlignment="0" applyProtection="0"/>
    <xf numFmtId="173" fontId="34" fillId="0" borderId="0" applyFont="0" applyFill="0" applyBorder="0" applyAlignment="0" applyProtection="0"/>
    <xf numFmtId="173" fontId="43" fillId="0" borderId="0" applyFont="0" applyFill="0" applyBorder="0" applyAlignment="0" applyProtection="0"/>
    <xf numFmtId="173" fontId="23" fillId="0" borderId="0">
      <alignment vertical="center"/>
    </xf>
    <xf numFmtId="173" fontId="23" fillId="0" borderId="0">
      <alignment vertical="center"/>
    </xf>
    <xf numFmtId="173" fontId="34" fillId="0" borderId="0" applyFont="0" applyFill="0" applyBorder="0" applyAlignment="0" applyProtection="0"/>
    <xf numFmtId="173" fontId="23" fillId="0" borderId="0">
      <alignment vertical="center"/>
    </xf>
    <xf numFmtId="173" fontId="43" fillId="0" borderId="0" applyFont="0" applyFill="0" applyBorder="0" applyAlignment="0" applyProtection="0"/>
    <xf numFmtId="173" fontId="34" fillId="0" borderId="0" applyFont="0" applyFill="0" applyBorder="0" applyAlignment="0" applyProtection="0"/>
    <xf numFmtId="173" fontId="4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3" fillId="0" borderId="0" applyFont="0" applyFill="0" applyBorder="0" applyAlignment="0" applyProtection="0"/>
    <xf numFmtId="173" fontId="34" fillId="0" borderId="0" applyFont="0" applyFill="0" applyBorder="0" applyAlignment="0" applyProtection="0"/>
    <xf numFmtId="173" fontId="2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6" fontId="23" fillId="0" borderId="0" applyFont="0" applyFill="0" applyBorder="0" applyAlignment="0" applyProtection="0"/>
    <xf numFmtId="43" fontId="23" fillId="0" borderId="0">
      <alignment vertical="center"/>
    </xf>
    <xf numFmtId="43" fontId="23" fillId="0" borderId="0">
      <alignment vertical="center"/>
    </xf>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5" fillId="0" borderId="0" applyFont="0" applyFill="0" applyBorder="0" applyAlignment="0" applyProtection="0"/>
    <xf numFmtId="43" fontId="23" fillId="0" borderId="0">
      <alignment vertical="center"/>
    </xf>
    <xf numFmtId="4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6" fontId="23" fillId="0" borderId="0" applyFont="0" applyFill="0" applyBorder="0" applyAlignment="0" applyProtection="0"/>
    <xf numFmtId="43" fontId="23" fillId="0" borderId="0">
      <alignment vertical="center"/>
    </xf>
    <xf numFmtId="43" fontId="23" fillId="0" borderId="0">
      <alignment vertical="center"/>
    </xf>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173" fontId="44" fillId="0" borderId="0" applyFont="0" applyFill="0" applyBorder="0" applyAlignment="0" applyProtection="0"/>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173" fontId="44" fillId="0" borderId="0" applyFont="0" applyFill="0" applyBorder="0" applyAlignment="0" applyProtection="0"/>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173" fontId="44" fillId="0" borderId="0" applyFont="0" applyFill="0" applyBorder="0" applyAlignment="0" applyProtection="0"/>
    <xf numFmtId="43" fontId="23" fillId="0" borderId="0">
      <alignment vertical="center"/>
    </xf>
    <xf numFmtId="173" fontId="46" fillId="0" borderId="0" applyFont="0" applyFill="0" applyBorder="0" applyAlignment="0" applyProtection="0"/>
    <xf numFmtId="43" fontId="23" fillId="0" borderId="0">
      <alignment vertical="center"/>
    </xf>
    <xf numFmtId="173" fontId="23" fillId="0" borderId="0" applyFont="0" applyFill="0" applyBorder="0" applyAlignment="0" applyProtection="0"/>
    <xf numFmtId="173" fontId="44" fillId="0" borderId="0" applyFont="0" applyFill="0" applyBorder="0" applyAlignment="0" applyProtection="0"/>
    <xf numFmtId="43" fontId="23" fillId="0" borderId="0">
      <alignment vertical="center"/>
    </xf>
    <xf numFmtId="173" fontId="46" fillId="0" borderId="0" applyFont="0" applyFill="0" applyBorder="0" applyAlignment="0" applyProtection="0"/>
    <xf numFmtId="43" fontId="23" fillId="0" borderId="0">
      <alignment vertical="center"/>
    </xf>
    <xf numFmtId="173" fontId="23" fillId="0" borderId="0" applyFont="0" applyFill="0" applyBorder="0" applyAlignment="0" applyProtection="0"/>
    <xf numFmtId="4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44" fillId="0" borderId="0" applyFont="0" applyFill="0" applyBorder="0" applyAlignment="0" applyProtection="0"/>
    <xf numFmtId="43" fontId="23" fillId="0" borderId="0">
      <alignment vertical="center"/>
    </xf>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3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5" fillId="0" borderId="0" applyFont="0" applyFill="0" applyBorder="0" applyAlignment="0" applyProtection="0"/>
    <xf numFmtId="4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5"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5" fillId="0" borderId="0" applyFont="0" applyFill="0" applyBorder="0" applyAlignment="0" applyProtection="0"/>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173" fontId="43" fillId="0" borderId="0" applyFont="0" applyFill="0" applyBorder="0" applyAlignment="0" applyProtection="0"/>
    <xf numFmtId="173" fontId="2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43" fillId="0" borderId="0" applyFont="0" applyFill="0" applyBorder="0" applyAlignment="0" applyProtection="0"/>
    <xf numFmtId="173" fontId="23" fillId="0" borderId="0" applyFont="0" applyFill="0" applyBorder="0" applyAlignment="0" applyProtection="0"/>
    <xf numFmtId="173" fontId="44" fillId="0" borderId="0" applyFont="0" applyFill="0" applyBorder="0" applyAlignment="0" applyProtection="0"/>
    <xf numFmtId="173" fontId="43" fillId="0" borderId="0" applyFont="0" applyFill="0" applyBorder="0" applyAlignment="0" applyProtection="0"/>
    <xf numFmtId="173" fontId="4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42" fontId="23" fillId="0" borderId="0">
      <alignment vertical="center"/>
    </xf>
    <xf numFmtId="42" fontId="23" fillId="0" borderId="0">
      <alignment vertical="center"/>
    </xf>
    <xf numFmtId="42" fontId="23" fillId="0" borderId="0">
      <alignment vertical="center"/>
    </xf>
    <xf numFmtId="177" fontId="23" fillId="0" borderId="0">
      <alignment vertical="center"/>
    </xf>
    <xf numFmtId="177" fontId="23" fillId="0" borderId="0">
      <alignment vertical="center"/>
    </xf>
    <xf numFmtId="177" fontId="23" fillId="0" borderId="0">
      <alignment vertical="center"/>
    </xf>
    <xf numFmtId="177" fontId="23" fillId="0" borderId="0">
      <alignment vertical="center"/>
    </xf>
    <xf numFmtId="177" fontId="23" fillId="0" borderId="0">
      <alignment vertical="center"/>
    </xf>
    <xf numFmtId="42" fontId="23" fillId="0" borderId="0">
      <alignment vertical="center"/>
    </xf>
    <xf numFmtId="42" fontId="23" fillId="0" borderId="0">
      <alignment vertical="center"/>
    </xf>
    <xf numFmtId="177" fontId="23" fillId="0" borderId="0">
      <alignment vertical="center"/>
    </xf>
    <xf numFmtId="177" fontId="23" fillId="0" borderId="0">
      <alignment vertical="center"/>
    </xf>
    <xf numFmtId="177" fontId="23" fillId="0" borderId="0">
      <alignment vertical="center"/>
    </xf>
    <xf numFmtId="177" fontId="23" fillId="0" borderId="0">
      <alignment vertical="center"/>
    </xf>
    <xf numFmtId="177" fontId="23" fillId="0" borderId="0">
      <alignment vertical="center"/>
    </xf>
    <xf numFmtId="42" fontId="23" fillId="0" borderId="0">
      <alignment vertical="center"/>
    </xf>
    <xf numFmtId="42" fontId="23" fillId="0" borderId="0">
      <alignment vertical="center"/>
    </xf>
    <xf numFmtId="42" fontId="23" fillId="0" borderId="0">
      <alignment vertical="center"/>
    </xf>
    <xf numFmtId="42" fontId="23" fillId="0" borderId="0">
      <alignment vertical="center"/>
    </xf>
    <xf numFmtId="42" fontId="23" fillId="0" borderId="0">
      <alignment vertical="center"/>
    </xf>
    <xf numFmtId="177" fontId="23" fillId="0" borderId="0">
      <alignment vertical="center"/>
    </xf>
    <xf numFmtId="177" fontId="23" fillId="0" borderId="0">
      <alignment vertical="center"/>
    </xf>
    <xf numFmtId="42" fontId="23" fillId="0" borderId="0">
      <alignment vertical="center"/>
    </xf>
    <xf numFmtId="42" fontId="23" fillId="0" borderId="0">
      <alignment vertical="center"/>
    </xf>
    <xf numFmtId="177" fontId="23" fillId="0" borderId="0">
      <alignment vertical="center"/>
    </xf>
    <xf numFmtId="177" fontId="23" fillId="0" borderId="0">
      <alignment vertical="center"/>
    </xf>
    <xf numFmtId="42" fontId="23" fillId="0" borderId="0">
      <alignment vertical="center"/>
    </xf>
    <xf numFmtId="177" fontId="23" fillId="0" borderId="0">
      <alignment vertical="center"/>
    </xf>
    <xf numFmtId="177" fontId="23" fillId="0" borderId="0">
      <alignment vertical="center"/>
    </xf>
    <xf numFmtId="177" fontId="23" fillId="0" borderId="0">
      <alignment vertical="center"/>
    </xf>
    <xf numFmtId="42" fontId="23" fillId="0" borderId="0">
      <alignment vertical="center"/>
    </xf>
    <xf numFmtId="42" fontId="23" fillId="0" borderId="0">
      <alignment vertical="center"/>
    </xf>
    <xf numFmtId="177" fontId="23" fillId="0" borderId="0">
      <alignment vertical="center"/>
    </xf>
    <xf numFmtId="177" fontId="23" fillId="0" borderId="0">
      <alignment vertical="center"/>
    </xf>
    <xf numFmtId="42" fontId="23" fillId="0" borderId="0">
      <alignment vertical="center"/>
    </xf>
    <xf numFmtId="42" fontId="23" fillId="0" borderId="0">
      <alignment vertical="center"/>
    </xf>
    <xf numFmtId="177" fontId="23" fillId="0" borderId="0">
      <alignment vertical="center"/>
    </xf>
    <xf numFmtId="177" fontId="23" fillId="0" borderId="0">
      <alignment vertical="center"/>
    </xf>
    <xf numFmtId="177" fontId="23" fillId="0" borderId="0">
      <alignment vertical="center"/>
    </xf>
    <xf numFmtId="177" fontId="23" fillId="0" borderId="0">
      <alignment vertical="center"/>
    </xf>
    <xf numFmtId="177" fontId="23" fillId="0" borderId="0">
      <alignment vertical="center"/>
    </xf>
    <xf numFmtId="177" fontId="23" fillId="0" borderId="0">
      <alignment vertical="center"/>
    </xf>
    <xf numFmtId="178"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44" fontId="23" fillId="0" borderId="0">
      <alignment vertical="center"/>
    </xf>
    <xf numFmtId="44" fontId="23" fillId="0" borderId="0">
      <alignment vertical="center"/>
    </xf>
    <xf numFmtId="179"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44" fontId="23" fillId="0" borderId="0">
      <alignment vertical="center"/>
    </xf>
    <xf numFmtId="44" fontId="23" fillId="0" borderId="0">
      <alignment vertical="center"/>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80"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lignment vertical="center"/>
    </xf>
    <xf numFmtId="178" fontId="23"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2"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44" fontId="23" fillId="0" borderId="0">
      <alignment vertical="center"/>
    </xf>
    <xf numFmtId="44" fontId="23" fillId="0" borderId="0">
      <alignment vertical="center"/>
    </xf>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lignment vertical="center"/>
    </xf>
    <xf numFmtId="44" fontId="5" fillId="0" borderId="0" applyFont="0" applyFill="0" applyBorder="0" applyAlignment="0" applyProtection="0"/>
    <xf numFmtId="44" fontId="23" fillId="0" borderId="0" applyFont="0" applyFill="0" applyBorder="0" applyAlignment="0" applyProtection="0"/>
    <xf numFmtId="44" fontId="23" fillId="0" borderId="0">
      <alignmen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lignment vertical="center"/>
    </xf>
    <xf numFmtId="179" fontId="23" fillId="0" borderId="0" applyFont="0" applyFill="0" applyBorder="0" applyAlignment="0" applyProtection="0"/>
    <xf numFmtId="44" fontId="23" fillId="0" borderId="0">
      <alignment vertical="center"/>
    </xf>
    <xf numFmtId="44" fontId="23" fillId="0" borderId="0">
      <alignment vertical="center"/>
    </xf>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lignment vertical="center"/>
    </xf>
    <xf numFmtId="178" fontId="23" fillId="0" borderId="0">
      <alignment vertical="center"/>
    </xf>
    <xf numFmtId="179" fontId="23" fillId="0" borderId="0" applyFont="0" applyFill="0" applyBorder="0" applyAlignment="0" applyProtection="0"/>
    <xf numFmtId="44" fontId="23" fillId="0" borderId="0">
      <alignment vertical="center"/>
    </xf>
    <xf numFmtId="44" fontId="23" fillId="0" borderId="0">
      <alignment vertical="center"/>
    </xf>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178"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4" fontId="23" fillId="0" borderId="0" applyFont="0" applyFill="0" applyBorder="0" applyAlignment="0" applyProtection="0"/>
    <xf numFmtId="15" fontId="23" fillId="0" borderId="0"/>
    <xf numFmtId="15" fontId="23" fillId="0" borderId="0"/>
    <xf numFmtId="15" fontId="23" fillId="0" borderId="0"/>
    <xf numFmtId="15" fontId="23" fillId="0" borderId="0"/>
    <xf numFmtId="15" fontId="23" fillId="0" borderId="0"/>
    <xf numFmtId="15" fontId="23" fillId="0" borderId="0"/>
    <xf numFmtId="15" fontId="23" fillId="0" borderId="0"/>
    <xf numFmtId="14" fontId="23" fillId="0" borderId="0" applyFont="0" applyFill="0" applyBorder="0" applyAlignment="0" applyProtection="0"/>
    <xf numFmtId="15" fontId="23" fillId="0" borderId="0"/>
    <xf numFmtId="0" fontId="19"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0" fontId="10" fillId="2" borderId="0" applyNumberFormat="0" applyBorder="0" applyAlignment="0" applyProtection="0"/>
    <xf numFmtId="0" fontId="49" fillId="42" borderId="0" applyNumberFormat="0" applyBorder="0" applyAlignment="0" applyProtection="0"/>
    <xf numFmtId="0" fontId="10" fillId="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2" borderId="0" applyNumberFormat="0" applyBorder="0" applyAlignment="0" applyProtection="0"/>
    <xf numFmtId="0" fontId="50" fillId="4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49" fillId="42" borderId="0" applyNumberFormat="0" applyBorder="0" applyAlignment="0" applyProtection="0"/>
    <xf numFmtId="38" fontId="26" fillId="60" borderId="0" applyNumberFormat="0" applyBorder="0" applyAlignment="0" applyProtection="0"/>
    <xf numFmtId="0" fontId="7" fillId="0" borderId="1"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7" fillId="0" borderId="1"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2" fillId="0" borderId="33" applyNumberFormat="0" applyFill="0" applyAlignment="0" applyProtection="0"/>
    <xf numFmtId="0" fontId="8" fillId="0" borderId="2"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8" fillId="0" borderId="2"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4" fillId="0" borderId="34" applyNumberFormat="0" applyFill="0" applyAlignment="0" applyProtection="0"/>
    <xf numFmtId="0" fontId="9" fillId="0" borderId="3"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9" fillId="0" borderId="3"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6" fillId="0" borderId="35" applyNumberFormat="0" applyFill="0" applyAlignment="0" applyProtection="0"/>
    <xf numFmtId="0" fontId="9"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10" fontId="26" fillId="61" borderId="11" applyNumberFormat="0" applyBorder="0" applyAlignment="0" applyProtection="0"/>
    <xf numFmtId="10" fontId="26" fillId="61" borderId="11" applyNumberFormat="0" applyBorder="0" applyAlignment="0" applyProtection="0"/>
    <xf numFmtId="10" fontId="26" fillId="61" borderId="11" applyNumberFormat="0" applyBorder="0" applyAlignment="0" applyProtection="0"/>
    <xf numFmtId="10" fontId="26" fillId="61" borderId="11" applyNumberFormat="0" applyBorder="0" applyAlignment="0" applyProtection="0"/>
    <xf numFmtId="10" fontId="26" fillId="61" borderId="11" applyNumberFormat="0" applyBorder="0" applyAlignment="0" applyProtection="0"/>
    <xf numFmtId="10" fontId="26" fillId="61" borderId="11" applyNumberFormat="0" applyBorder="0" applyAlignment="0" applyProtection="0"/>
    <xf numFmtId="10" fontId="26" fillId="61" borderId="11" applyNumberFormat="0" applyBorder="0" applyAlignment="0" applyProtection="0"/>
    <xf numFmtId="10" fontId="26" fillId="61" borderId="11" applyNumberFormat="0" applyBorder="0" applyAlignment="0" applyProtection="0"/>
    <xf numFmtId="10" fontId="26" fillId="61" borderId="11" applyNumberFormat="0" applyBorder="0" applyAlignment="0" applyProtection="0"/>
    <xf numFmtId="0" fontId="13" fillId="5" borderId="4" applyNumberFormat="0" applyAlignment="0" applyProtection="0"/>
    <xf numFmtId="0" fontId="58" fillId="45" borderId="30" applyNumberFormat="0" applyAlignment="0" applyProtection="0"/>
    <xf numFmtId="0" fontId="58" fillId="45" borderId="30" applyNumberFormat="0" applyAlignment="0" applyProtection="0"/>
    <xf numFmtId="0" fontId="58" fillId="45" borderId="30" applyNumberFormat="0" applyAlignment="0" applyProtection="0"/>
    <xf numFmtId="0" fontId="13" fillId="5" borderId="4" applyNumberFormat="0" applyAlignment="0" applyProtection="0"/>
    <xf numFmtId="0" fontId="59" fillId="45" borderId="4" applyNumberFormat="0" applyAlignment="0" applyProtection="0"/>
    <xf numFmtId="0" fontId="59" fillId="45" borderId="4" applyNumberFormat="0" applyAlignment="0" applyProtection="0"/>
    <xf numFmtId="0" fontId="59" fillId="45" borderId="4" applyNumberFormat="0" applyAlignment="0" applyProtection="0"/>
    <xf numFmtId="0" fontId="59" fillId="45" borderId="4" applyNumberFormat="0" applyAlignment="0" applyProtection="0"/>
    <xf numFmtId="0" fontId="58" fillId="45" borderId="30" applyNumberFormat="0" applyAlignment="0" applyProtection="0"/>
    <xf numFmtId="0" fontId="58" fillId="45" borderId="30" applyNumberFormat="0" applyAlignment="0" applyProtection="0"/>
    <xf numFmtId="0" fontId="58" fillId="45" borderId="30" applyNumberFormat="0" applyAlignment="0" applyProtection="0"/>
    <xf numFmtId="0" fontId="16" fillId="0" borderId="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16" fillId="0" borderId="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1" fillId="0" borderId="36" applyNumberFormat="0" applyFill="0" applyAlignment="0" applyProtection="0"/>
    <xf numFmtId="182" fontId="23" fillId="0" borderId="0"/>
    <xf numFmtId="182" fontId="23" fillId="0" borderId="0"/>
    <xf numFmtId="182" fontId="23" fillId="0" borderId="0"/>
    <xf numFmtId="182" fontId="23" fillId="0" borderId="0"/>
    <xf numFmtId="180" fontId="23" fillId="0" borderId="0"/>
    <xf numFmtId="180" fontId="23" fillId="0" borderId="0"/>
    <xf numFmtId="180" fontId="23" fillId="0" borderId="0"/>
    <xf numFmtId="180" fontId="23" fillId="0" borderId="0"/>
    <xf numFmtId="182" fontId="23" fillId="0" borderId="0"/>
    <xf numFmtId="182" fontId="23" fillId="0" borderId="0"/>
    <xf numFmtId="182" fontId="23" fillId="0" borderId="0"/>
    <xf numFmtId="182" fontId="23" fillId="0" borderId="0"/>
    <xf numFmtId="0" fontId="1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1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3" fillId="62" borderId="0" applyNumberFormat="0" applyBorder="0" applyAlignment="0" applyProtection="0"/>
    <xf numFmtId="183" fontId="23" fillId="0" borderId="0"/>
    <xf numFmtId="183" fontId="23" fillId="0" borderId="0"/>
    <xf numFmtId="183" fontId="23" fillId="0" borderId="0"/>
    <xf numFmtId="183"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43" fillId="0" borderId="0"/>
    <xf numFmtId="0" fontId="23" fillId="0" borderId="0"/>
    <xf numFmtId="0" fontId="23" fillId="0" borderId="0"/>
    <xf numFmtId="0" fontId="23" fillId="0" borderId="0"/>
    <xf numFmtId="0" fontId="5"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5" fillId="0" borderId="0"/>
    <xf numFmtId="0" fontId="23" fillId="0" borderId="0">
      <alignment vertical="center"/>
    </xf>
    <xf numFmtId="0" fontId="23" fillId="0" borderId="0">
      <alignment vertical="center"/>
    </xf>
    <xf numFmtId="0" fontId="5" fillId="0" borderId="0"/>
    <xf numFmtId="0" fontId="23" fillId="0" borderId="0"/>
    <xf numFmtId="0" fontId="23" fillId="0" borderId="0"/>
    <xf numFmtId="0" fontId="23" fillId="0" borderId="0"/>
    <xf numFmtId="0" fontId="43" fillId="0" borderId="0"/>
    <xf numFmtId="0" fontId="23" fillId="0" borderId="0"/>
    <xf numFmtId="0" fontId="5" fillId="0" borderId="0"/>
    <xf numFmtId="0" fontId="5" fillId="0" borderId="0"/>
    <xf numFmtId="0" fontId="46" fillId="0" borderId="0"/>
    <xf numFmtId="0" fontId="23" fillId="0" borderId="0">
      <alignment vertical="center"/>
    </xf>
    <xf numFmtId="0" fontId="23" fillId="0" borderId="0">
      <alignment vertical="center"/>
    </xf>
    <xf numFmtId="0" fontId="5" fillId="0" borderId="0"/>
    <xf numFmtId="0" fontId="46" fillId="0" borderId="0"/>
    <xf numFmtId="0" fontId="5" fillId="0" borderId="0"/>
    <xf numFmtId="0" fontId="5" fillId="0" borderId="0"/>
    <xf numFmtId="0" fontId="5"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34"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4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4" fillId="0" borderId="0"/>
    <xf numFmtId="0" fontId="34" fillId="0" borderId="0"/>
    <xf numFmtId="0" fontId="34" fillId="0" borderId="0"/>
    <xf numFmtId="0" fontId="43" fillId="0" borderId="0"/>
    <xf numFmtId="0" fontId="43" fillId="0" borderId="0"/>
    <xf numFmtId="0" fontId="34" fillId="0" borderId="0"/>
    <xf numFmtId="0" fontId="23" fillId="0" borderId="0"/>
    <xf numFmtId="0" fontId="23" fillId="0" borderId="0"/>
    <xf numFmtId="0" fontId="43" fillId="0" borderId="0"/>
    <xf numFmtId="0" fontId="43" fillId="0" borderId="0"/>
    <xf numFmtId="0" fontId="43" fillId="0" borderId="0"/>
    <xf numFmtId="0" fontId="34" fillId="0" borderId="0"/>
    <xf numFmtId="0" fontId="23" fillId="0" borderId="0"/>
    <xf numFmtId="0" fontId="23" fillId="0" borderId="0"/>
    <xf numFmtId="0" fontId="43" fillId="0" borderId="0"/>
    <xf numFmtId="0" fontId="23" fillId="0" borderId="0">
      <alignment vertical="center"/>
    </xf>
    <xf numFmtId="0" fontId="34" fillId="0" borderId="0"/>
    <xf numFmtId="0" fontId="34" fillId="0" borderId="0"/>
    <xf numFmtId="0" fontId="43" fillId="0" borderId="0"/>
    <xf numFmtId="0" fontId="43" fillId="0" borderId="0"/>
    <xf numFmtId="0" fontId="43" fillId="0" borderId="0"/>
    <xf numFmtId="0" fontId="43" fillId="0" borderId="0"/>
    <xf numFmtId="0" fontId="43" fillId="0" borderId="0"/>
    <xf numFmtId="0" fontId="4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43" fillId="0" borderId="0"/>
    <xf numFmtId="0" fontId="23" fillId="0" borderId="0"/>
    <xf numFmtId="0" fontId="23" fillId="0" borderId="0"/>
    <xf numFmtId="0" fontId="43" fillId="0" borderId="0"/>
    <xf numFmtId="0" fontId="43" fillId="0" borderId="0"/>
    <xf numFmtId="0" fontId="23" fillId="0" borderId="0"/>
    <xf numFmtId="0" fontId="43" fillId="0" borderId="0"/>
    <xf numFmtId="0" fontId="43" fillId="0" borderId="0"/>
    <xf numFmtId="0" fontId="43" fillId="0" borderId="0"/>
    <xf numFmtId="0" fontId="43" fillId="0" borderId="0"/>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23" fillId="0" borderId="0">
      <alignment vertical="center"/>
    </xf>
    <xf numFmtId="0" fontId="23" fillId="0" borderId="0"/>
    <xf numFmtId="0" fontId="23" fillId="0" borderId="0"/>
    <xf numFmtId="0" fontId="23" fillId="0" borderId="0">
      <alignment vertical="center"/>
    </xf>
    <xf numFmtId="0" fontId="34" fillId="0" borderId="0"/>
    <xf numFmtId="0" fontId="23" fillId="0" borderId="0">
      <alignment vertical="center"/>
    </xf>
    <xf numFmtId="0" fontId="23" fillId="0" borderId="0">
      <alignment vertical="center"/>
    </xf>
    <xf numFmtId="0" fontId="34" fillId="0" borderId="0"/>
    <xf numFmtId="0" fontId="23" fillId="0" borderId="0"/>
    <xf numFmtId="0" fontId="43" fillId="0" borderId="0"/>
    <xf numFmtId="0" fontId="23" fillId="0" borderId="0"/>
    <xf numFmtId="0" fontId="34" fillId="0" borderId="0"/>
    <xf numFmtId="0" fontId="23" fillId="0" borderId="0"/>
    <xf numFmtId="0" fontId="23"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4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4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43" fillId="0" borderId="0"/>
    <xf numFmtId="0" fontId="23" fillId="0" borderId="0"/>
    <xf numFmtId="0" fontId="23" fillId="0" borderId="0"/>
    <xf numFmtId="0" fontId="43" fillId="0" borderId="0"/>
    <xf numFmtId="0" fontId="2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3" fillId="0" borderId="0"/>
    <xf numFmtId="0" fontId="23" fillId="0" borderId="0"/>
    <xf numFmtId="0" fontId="23" fillId="0" borderId="0"/>
    <xf numFmtId="0" fontId="44" fillId="0" borderId="0"/>
    <xf numFmtId="0" fontId="44" fillId="0" borderId="0"/>
    <xf numFmtId="0" fontId="34" fillId="0" borderId="0"/>
    <xf numFmtId="0" fontId="44" fillId="0" borderId="0"/>
    <xf numFmtId="0" fontId="44" fillId="0" borderId="0"/>
    <xf numFmtId="0" fontId="44" fillId="0" borderId="0"/>
    <xf numFmtId="0" fontId="44" fillId="0" borderId="0"/>
    <xf numFmtId="0" fontId="23" fillId="0" borderId="0"/>
    <xf numFmtId="0" fontId="44" fillId="0" borderId="0"/>
    <xf numFmtId="0" fontId="23" fillId="0" borderId="0"/>
    <xf numFmtId="0" fontId="23" fillId="0" borderId="0"/>
    <xf numFmtId="0" fontId="44" fillId="0" borderId="0"/>
    <xf numFmtId="0" fontId="44" fillId="0" borderId="0"/>
    <xf numFmtId="0" fontId="44" fillId="0" borderId="0"/>
    <xf numFmtId="0" fontId="44" fillId="0" borderId="0"/>
    <xf numFmtId="0" fontId="44" fillId="0" borderId="0"/>
    <xf numFmtId="0" fontId="23"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23" fillId="0" borderId="0"/>
    <xf numFmtId="0" fontId="43" fillId="0" borderId="0"/>
    <xf numFmtId="0" fontId="34" fillId="0" borderId="0"/>
    <xf numFmtId="0" fontId="23" fillId="0" borderId="0">
      <alignment vertical="center"/>
    </xf>
    <xf numFmtId="0" fontId="64" fillId="0" borderId="0">
      <alignment vertical="top"/>
    </xf>
    <xf numFmtId="0" fontId="23" fillId="0" borderId="0">
      <alignment vertical="center"/>
    </xf>
    <xf numFmtId="0" fontId="34" fillId="0" borderId="0"/>
    <xf numFmtId="0" fontId="34"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64"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44" fillId="0" borderId="0"/>
    <xf numFmtId="0" fontId="34" fillId="0" borderId="0"/>
    <xf numFmtId="0" fontId="44" fillId="0" borderId="0"/>
    <xf numFmtId="0" fontId="23" fillId="0" borderId="0">
      <alignment vertical="center"/>
    </xf>
    <xf numFmtId="0" fontId="44" fillId="0" borderId="0"/>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64" fillId="0" borderId="0">
      <alignment vertical="top"/>
    </xf>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alignment vertical="center"/>
    </xf>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2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2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2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43" fillId="0" borderId="0"/>
    <xf numFmtId="0" fontId="4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xf numFmtId="0" fontId="34"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23"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34" fillId="0" borderId="0"/>
    <xf numFmtId="0" fontId="5"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34"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23" fillId="0" borderId="0"/>
    <xf numFmtId="0" fontId="34" fillId="0" borderId="0"/>
    <xf numFmtId="0" fontId="23"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23"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5"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23"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34" fillId="0" borderId="0"/>
    <xf numFmtId="0" fontId="23" fillId="0" borderId="0">
      <alignment vertical="center"/>
    </xf>
    <xf numFmtId="0" fontId="23" fillId="0" borderId="0">
      <alignment vertical="center"/>
    </xf>
    <xf numFmtId="0" fontId="23" fillId="0" borderId="0"/>
    <xf numFmtId="0" fontId="34"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23" fillId="0" borderId="0"/>
    <xf numFmtId="0" fontId="34" fillId="0" borderId="0"/>
    <xf numFmtId="0" fontId="23" fillId="0" borderId="0">
      <alignment vertical="center"/>
    </xf>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23"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23" fillId="0" borderId="0"/>
    <xf numFmtId="0" fontId="23" fillId="0" borderId="0"/>
    <xf numFmtId="0" fontId="34" fillId="0" borderId="0"/>
    <xf numFmtId="0" fontId="23" fillId="0" borderId="0"/>
    <xf numFmtId="0" fontId="23" fillId="0" borderId="0"/>
    <xf numFmtId="0" fontId="34" fillId="0" borderId="0"/>
    <xf numFmtId="0" fontId="23" fillId="0" borderId="0">
      <alignment vertical="center"/>
    </xf>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23" fillId="0" borderId="0"/>
    <xf numFmtId="0" fontId="23" fillId="0" borderId="0"/>
    <xf numFmtId="0" fontId="23"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23"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23" fillId="0" borderId="0"/>
    <xf numFmtId="0" fontId="23" fillId="0" borderId="0"/>
    <xf numFmtId="0" fontId="44" fillId="0" borderId="0"/>
    <xf numFmtId="0" fontId="34" fillId="0" borderId="0"/>
    <xf numFmtId="0" fontId="43" fillId="0" borderId="0"/>
    <xf numFmtId="0" fontId="44"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47" fillId="63" borderId="37"/>
    <xf numFmtId="0" fontId="23" fillId="0" borderId="0"/>
    <xf numFmtId="0" fontId="23" fillId="0" borderId="0"/>
    <xf numFmtId="0" fontId="47" fillId="63" borderId="37"/>
    <xf numFmtId="0" fontId="34" fillId="0" borderId="0"/>
    <xf numFmtId="0" fontId="43" fillId="0" borderId="0"/>
    <xf numFmtId="0" fontId="34" fillId="0" borderId="0"/>
    <xf numFmtId="0" fontId="23" fillId="0" borderId="0">
      <alignment vertical="center"/>
    </xf>
    <xf numFmtId="0" fontId="23" fillId="0" borderId="0">
      <alignment vertical="center"/>
    </xf>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5" fillId="0" borderId="0"/>
    <xf numFmtId="0" fontId="23" fillId="0" borderId="0">
      <alignment vertical="center"/>
    </xf>
    <xf numFmtId="0" fontId="5" fillId="0" borderId="0"/>
    <xf numFmtId="0" fontId="23" fillId="0" borderId="0">
      <alignment vertical="center"/>
    </xf>
    <xf numFmtId="0" fontId="5" fillId="0" borderId="0"/>
    <xf numFmtId="0" fontId="23" fillId="0" borderId="0">
      <alignment vertical="center"/>
    </xf>
    <xf numFmtId="0" fontId="5"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34" fillId="0" borderId="0"/>
    <xf numFmtId="0" fontId="23"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34" fillId="0" borderId="0"/>
    <xf numFmtId="0" fontId="34" fillId="0" borderId="0"/>
    <xf numFmtId="0" fontId="23" fillId="0" borderId="0">
      <alignment vertical="center"/>
    </xf>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64"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6"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43" fillId="0" borderId="0"/>
    <xf numFmtId="0" fontId="34" fillId="0" borderId="0"/>
    <xf numFmtId="0" fontId="34" fillId="0" borderId="0"/>
    <xf numFmtId="0" fontId="34" fillId="0" borderId="0"/>
    <xf numFmtId="0" fontId="46" fillId="0" borderId="0"/>
    <xf numFmtId="0" fontId="23" fillId="0" borderId="0">
      <alignment vertical="center"/>
    </xf>
    <xf numFmtId="0" fontId="23" fillId="0" borderId="0">
      <alignment vertical="center"/>
    </xf>
    <xf numFmtId="0" fontId="34" fillId="0" borderId="0"/>
    <xf numFmtId="0" fontId="23" fillId="0" borderId="0">
      <alignment vertical="center"/>
    </xf>
    <xf numFmtId="0" fontId="23" fillId="0" borderId="0"/>
    <xf numFmtId="0" fontId="23" fillId="0" borderId="0"/>
    <xf numFmtId="0" fontId="23" fillId="0" borderId="0">
      <alignment vertical="center"/>
    </xf>
    <xf numFmtId="0" fontId="34" fillId="0" borderId="0"/>
    <xf numFmtId="0" fontId="23" fillId="0" borderId="0"/>
    <xf numFmtId="0" fontId="23" fillId="0" borderId="0"/>
    <xf numFmtId="0" fontId="34" fillId="0" borderId="0"/>
    <xf numFmtId="0" fontId="23" fillId="0" borderId="0"/>
    <xf numFmtId="0" fontId="23" fillId="0" borderId="0"/>
    <xf numFmtId="0" fontId="64" fillId="0" borderId="0">
      <alignment vertical="top"/>
    </xf>
    <xf numFmtId="0" fontId="44"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5" fillId="0" borderId="0"/>
    <xf numFmtId="0" fontId="5"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44" fillId="0" borderId="0"/>
    <xf numFmtId="0" fontId="46" fillId="0" borderId="0"/>
    <xf numFmtId="0" fontId="44" fillId="0" borderId="0"/>
    <xf numFmtId="0" fontId="5" fillId="0" borderId="0"/>
    <xf numFmtId="0" fontId="5" fillId="0" borderId="0"/>
    <xf numFmtId="0" fontId="5" fillId="0" borderId="0"/>
    <xf numFmtId="0" fontId="5" fillId="0" borderId="0"/>
    <xf numFmtId="0" fontId="5" fillId="0" borderId="0"/>
    <xf numFmtId="0" fontId="4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34" fillId="0" borderId="0"/>
    <xf numFmtId="0" fontId="23" fillId="0" borderId="0">
      <alignment vertical="center"/>
    </xf>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5" fillId="0" borderId="0"/>
    <xf numFmtId="0" fontId="5"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5" fillId="0" borderId="0"/>
    <xf numFmtId="0" fontId="5" fillId="0" borderId="0"/>
    <xf numFmtId="0" fontId="34"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23" fillId="0" borderId="0"/>
    <xf numFmtId="0" fontId="23"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7" fillId="63" borderId="37"/>
    <xf numFmtId="0" fontId="23" fillId="0" borderId="0"/>
    <xf numFmtId="0" fontId="34" fillId="0" borderId="0"/>
    <xf numFmtId="0" fontId="34" fillId="0" borderId="0"/>
    <xf numFmtId="0" fontId="23" fillId="0" borderId="0">
      <alignment vertical="center"/>
    </xf>
    <xf numFmtId="0" fontId="23" fillId="0" borderId="0">
      <alignment vertical="center"/>
    </xf>
    <xf numFmtId="0" fontId="34" fillId="0" borderId="0"/>
    <xf numFmtId="0" fontId="34" fillId="0" borderId="0"/>
    <xf numFmtId="0" fontId="23" fillId="0" borderId="0">
      <alignment vertical="center"/>
    </xf>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23" fillId="0" borderId="0">
      <alignment vertical="center"/>
    </xf>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5" fillId="0" borderId="0"/>
    <xf numFmtId="0" fontId="23" fillId="0" borderId="0">
      <alignment vertical="center"/>
    </xf>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23" fillId="0" borderId="0"/>
    <xf numFmtId="0" fontId="23" fillId="0" borderId="0"/>
    <xf numFmtId="0" fontId="34" fillId="0" borderId="0"/>
    <xf numFmtId="0" fontId="34" fillId="0" borderId="0"/>
    <xf numFmtId="0" fontId="23"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34" fillId="0" borderId="0"/>
    <xf numFmtId="0" fontId="23" fillId="0" borderId="0">
      <alignment vertical="center"/>
    </xf>
    <xf numFmtId="0" fontId="34" fillId="0" borderId="0"/>
    <xf numFmtId="0" fontId="34" fillId="0" borderId="0"/>
    <xf numFmtId="0" fontId="23" fillId="0" borderId="0">
      <alignment vertical="center"/>
    </xf>
    <xf numFmtId="0" fontId="5" fillId="0" borderId="0"/>
    <xf numFmtId="0" fontId="4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23" fillId="0" borderId="0"/>
    <xf numFmtId="0" fontId="34" fillId="0" borderId="0"/>
    <xf numFmtId="0" fontId="34" fillId="0" borderId="0"/>
    <xf numFmtId="0" fontId="23" fillId="0" borderId="0"/>
    <xf numFmtId="0" fontId="23" fillId="0" borderId="0"/>
    <xf numFmtId="0" fontId="34" fillId="0" borderId="0"/>
    <xf numFmtId="0" fontId="34" fillId="0" borderId="0"/>
    <xf numFmtId="0" fontId="23" fillId="0" borderId="0"/>
    <xf numFmtId="0" fontId="23" fillId="0" borderId="0"/>
    <xf numFmtId="0" fontId="23" fillId="0" borderId="0"/>
    <xf numFmtId="0" fontId="23" fillId="0" borderId="0"/>
    <xf numFmtId="0" fontId="34" fillId="0" borderId="0"/>
    <xf numFmtId="0" fontId="34" fillId="0" borderId="0"/>
    <xf numFmtId="0" fontId="23" fillId="0" borderId="0"/>
    <xf numFmtId="0" fontId="5" fillId="0" borderId="0"/>
    <xf numFmtId="0" fontId="34"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xf numFmtId="0" fontId="23" fillId="0" borderId="0"/>
    <xf numFmtId="0" fontId="23" fillId="0" borderId="0"/>
    <xf numFmtId="0" fontId="23" fillId="0" borderId="0"/>
    <xf numFmtId="0" fontId="34" fillId="0" borderId="0"/>
    <xf numFmtId="0" fontId="23"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23" fillId="0" borderId="0"/>
    <xf numFmtId="0" fontId="23" fillId="0" borderId="0"/>
    <xf numFmtId="0" fontId="34" fillId="0" borderId="0"/>
    <xf numFmtId="0" fontId="23"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34" fillId="0" borderId="0"/>
    <xf numFmtId="0" fontId="5" fillId="0" borderId="0"/>
    <xf numFmtId="0" fontId="5" fillId="0" borderId="0"/>
    <xf numFmtId="0" fontId="5" fillId="0" borderId="0"/>
    <xf numFmtId="0" fontId="23" fillId="0" borderId="0"/>
    <xf numFmtId="0" fontId="5" fillId="0" borderId="0"/>
    <xf numFmtId="0" fontId="34" fillId="0" borderId="0"/>
    <xf numFmtId="0" fontId="5"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23" fillId="0" borderId="0">
      <alignment vertical="center"/>
    </xf>
    <xf numFmtId="0" fontId="23" fillId="0" borderId="0">
      <alignment vertical="center"/>
    </xf>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34" fillId="0" borderId="0"/>
    <xf numFmtId="0" fontId="5" fillId="0" borderId="0"/>
    <xf numFmtId="0" fontId="5" fillId="0" borderId="0"/>
    <xf numFmtId="0" fontId="5" fillId="0" borderId="0"/>
    <xf numFmtId="0" fontId="23" fillId="0" borderId="0"/>
    <xf numFmtId="0" fontId="5" fillId="0" borderId="0"/>
    <xf numFmtId="0" fontId="34" fillId="0" borderId="0"/>
    <xf numFmtId="0" fontId="5"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5" fillId="0" borderId="0"/>
    <xf numFmtId="0" fontId="23" fillId="0" borderId="0">
      <alignment vertical="center"/>
    </xf>
    <xf numFmtId="0" fontId="23" fillId="0" borderId="0">
      <alignment vertical="center"/>
    </xf>
    <xf numFmtId="0" fontId="5"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44" fillId="0" borderId="0"/>
    <xf numFmtId="0" fontId="5" fillId="0" borderId="0"/>
    <xf numFmtId="0" fontId="5" fillId="0" borderId="0"/>
    <xf numFmtId="0" fontId="5" fillId="0" borderId="0"/>
    <xf numFmtId="0" fontId="5" fillId="0" borderId="0"/>
    <xf numFmtId="0" fontId="34"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34" fillId="0" borderId="0"/>
    <xf numFmtId="0" fontId="34" fillId="0" borderId="0"/>
    <xf numFmtId="0" fontId="23" fillId="0" borderId="0">
      <alignment vertical="center"/>
    </xf>
    <xf numFmtId="0" fontId="5" fillId="0" borderId="0"/>
    <xf numFmtId="0" fontId="34" fillId="0" borderId="0"/>
    <xf numFmtId="0" fontId="34" fillId="0" borderId="0"/>
    <xf numFmtId="0" fontId="34"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34"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34" fillId="0" borderId="0"/>
    <xf numFmtId="0" fontId="5" fillId="0" borderId="0"/>
    <xf numFmtId="0" fontId="23" fillId="0" borderId="0"/>
    <xf numFmtId="0" fontId="23" fillId="0" borderId="0"/>
    <xf numFmtId="0" fontId="5"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34" fillId="0" borderId="0"/>
    <xf numFmtId="0" fontId="34"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44" fillId="0" borderId="0"/>
    <xf numFmtId="0" fontId="23" fillId="0" borderId="0">
      <alignment vertical="center"/>
    </xf>
    <xf numFmtId="0" fontId="23" fillId="0" borderId="0">
      <alignment vertical="center"/>
    </xf>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5" fillId="0" borderId="0"/>
    <xf numFmtId="0" fontId="5" fillId="0" borderId="0"/>
    <xf numFmtId="0" fontId="23"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44"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43" fillId="0" borderId="0"/>
    <xf numFmtId="0" fontId="23" fillId="0" borderId="0"/>
    <xf numFmtId="0" fontId="23" fillId="0" borderId="0"/>
    <xf numFmtId="0" fontId="23" fillId="0" borderId="0"/>
    <xf numFmtId="0" fontId="23" fillId="0" borderId="0"/>
    <xf numFmtId="0" fontId="43" fillId="0" borderId="0"/>
    <xf numFmtId="0" fontId="23" fillId="0" borderId="0">
      <alignment vertical="center"/>
    </xf>
    <xf numFmtId="0" fontId="23" fillId="0" borderId="0">
      <alignment vertical="center"/>
    </xf>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5" fillId="0" borderId="0"/>
    <xf numFmtId="0" fontId="5" fillId="0" borderId="0"/>
    <xf numFmtId="0" fontId="43" fillId="0" borderId="0"/>
    <xf numFmtId="0" fontId="23" fillId="0" borderId="0"/>
    <xf numFmtId="0" fontId="23" fillId="0" borderId="0"/>
    <xf numFmtId="0" fontId="23" fillId="0" borderId="0"/>
    <xf numFmtId="0" fontId="5" fillId="0" borderId="0"/>
    <xf numFmtId="0" fontId="23" fillId="0" borderId="0"/>
    <xf numFmtId="0" fontId="5" fillId="0" borderId="0"/>
    <xf numFmtId="0" fontId="5" fillId="0" borderId="0"/>
    <xf numFmtId="0" fontId="23" fillId="0" borderId="0"/>
    <xf numFmtId="0" fontId="23" fillId="0" borderId="0"/>
    <xf numFmtId="0" fontId="5" fillId="0" borderId="0"/>
    <xf numFmtId="0" fontId="23" fillId="0" borderId="0"/>
    <xf numFmtId="0" fontId="23" fillId="0" borderId="0"/>
    <xf numFmtId="0" fontId="43" fillId="0" borderId="0"/>
    <xf numFmtId="0" fontId="23" fillId="0" borderId="0"/>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xf numFmtId="0" fontId="43" fillId="0" borderId="0"/>
    <xf numFmtId="0" fontId="43"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34" fillId="0" borderId="0"/>
    <xf numFmtId="0" fontId="34"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34"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34" fillId="0" borderId="0"/>
    <xf numFmtId="0" fontId="23" fillId="0" borderId="0">
      <alignment vertical="center"/>
    </xf>
    <xf numFmtId="0" fontId="5"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5"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xf numFmtId="0" fontId="23" fillId="0" borderId="0"/>
    <xf numFmtId="0" fontId="23" fillId="0" borderId="0"/>
    <xf numFmtId="0" fontId="23" fillId="0" borderId="0"/>
    <xf numFmtId="0" fontId="34" fillId="0" borderId="0"/>
    <xf numFmtId="0" fontId="34" fillId="0" borderId="0"/>
    <xf numFmtId="0" fontId="23" fillId="0" borderId="0"/>
    <xf numFmtId="0" fontId="23" fillId="0" borderId="0"/>
    <xf numFmtId="0" fontId="23" fillId="0" borderId="0"/>
    <xf numFmtId="0" fontId="23" fillId="0" borderId="0"/>
    <xf numFmtId="0" fontId="34" fillId="0" borderId="0"/>
    <xf numFmtId="0" fontId="23" fillId="0" borderId="0"/>
    <xf numFmtId="0" fontId="23" fillId="0" borderId="0"/>
    <xf numFmtId="0" fontId="43" fillId="0" borderId="0"/>
    <xf numFmtId="0" fontId="23" fillId="0" borderId="0">
      <alignment vertical="center"/>
    </xf>
    <xf numFmtId="0" fontId="23" fillId="0" borderId="0"/>
    <xf numFmtId="0" fontId="23" fillId="0" borderId="0"/>
    <xf numFmtId="0" fontId="23" fillId="0" borderId="0"/>
    <xf numFmtId="0" fontId="23" fillId="0" borderId="0"/>
    <xf numFmtId="0" fontId="34" fillId="0" borderId="0"/>
    <xf numFmtId="0" fontId="23" fillId="0" borderId="0">
      <alignment vertical="center"/>
    </xf>
    <xf numFmtId="0" fontId="23" fillId="0" borderId="0"/>
    <xf numFmtId="0" fontId="34" fillId="0" borderId="0"/>
    <xf numFmtId="0" fontId="43" fillId="0" borderId="0"/>
    <xf numFmtId="0" fontId="23" fillId="0" borderId="0"/>
    <xf numFmtId="0" fontId="34" fillId="0" borderId="0"/>
    <xf numFmtId="0" fontId="23" fillId="0" borderId="0"/>
    <xf numFmtId="0" fontId="34" fillId="0" borderId="0"/>
    <xf numFmtId="0" fontId="34" fillId="0" borderId="0"/>
    <xf numFmtId="0" fontId="34"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5" fillId="0" borderId="0"/>
    <xf numFmtId="0" fontId="5"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5" fillId="0" borderId="0"/>
    <xf numFmtId="0" fontId="23" fillId="0" borderId="0">
      <alignment vertical="center"/>
    </xf>
    <xf numFmtId="0" fontId="23" fillId="0" borderId="0"/>
    <xf numFmtId="0" fontId="23" fillId="0" borderId="0"/>
    <xf numFmtId="0" fontId="23" fillId="0" borderId="0"/>
    <xf numFmtId="0" fontId="23" fillId="0" borderId="0"/>
    <xf numFmtId="0" fontId="4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43" fillId="0" borderId="0"/>
    <xf numFmtId="0" fontId="23" fillId="0" borderId="0">
      <alignment vertical="center"/>
    </xf>
    <xf numFmtId="0" fontId="23" fillId="0" borderId="0"/>
    <xf numFmtId="0" fontId="23" fillId="0" borderId="0"/>
    <xf numFmtId="0" fontId="4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5"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23" fillId="64" borderId="38" applyNumberFormat="0" applyFont="0" applyAlignment="0" applyProtection="0"/>
    <xf numFmtId="0" fontId="23" fillId="64" borderId="38" applyNumberFormat="0" applyFont="0" applyAlignment="0" applyProtection="0"/>
    <xf numFmtId="0" fontId="23" fillId="64" borderId="3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5" fillId="8" borderId="8" applyNumberFormat="0" applyFont="0" applyAlignment="0" applyProtection="0"/>
    <xf numFmtId="0" fontId="44" fillId="8" borderId="8" applyNumberFormat="0" applyFont="0" applyAlignment="0" applyProtection="0"/>
    <xf numFmtId="0" fontId="5"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23" fillId="64" borderId="3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23" fillId="64" borderId="38" applyNumberFormat="0" applyFont="0" applyAlignment="0" applyProtection="0"/>
    <xf numFmtId="0" fontId="23" fillId="64" borderId="38" applyNumberFormat="0" applyFont="0" applyAlignment="0" applyProtection="0"/>
    <xf numFmtId="0" fontId="23" fillId="64" borderId="38" applyNumberFormat="0" applyFont="0" applyAlignment="0" applyProtection="0"/>
    <xf numFmtId="0" fontId="14" fillId="6" borderId="5" applyNumberFormat="0" applyAlignment="0" applyProtection="0"/>
    <xf numFmtId="0" fontId="65" fillId="58" borderId="39" applyNumberFormat="0" applyAlignment="0" applyProtection="0"/>
    <xf numFmtId="0" fontId="65" fillId="58" borderId="39" applyNumberFormat="0" applyAlignment="0" applyProtection="0"/>
    <xf numFmtId="0" fontId="65" fillId="58" borderId="39" applyNumberFormat="0" applyAlignment="0" applyProtection="0"/>
    <xf numFmtId="0" fontId="14" fillId="6" borderId="5" applyNumberFormat="0" applyAlignment="0" applyProtection="0"/>
    <xf numFmtId="0" fontId="66" fillId="58" borderId="5" applyNumberFormat="0" applyAlignment="0" applyProtection="0"/>
    <xf numFmtId="0" fontId="66" fillId="58" borderId="5" applyNumberFormat="0" applyAlignment="0" applyProtection="0"/>
    <xf numFmtId="0" fontId="66" fillId="58" borderId="5" applyNumberFormat="0" applyAlignment="0" applyProtection="0"/>
    <xf numFmtId="0" fontId="66" fillId="58" borderId="5" applyNumberFormat="0" applyAlignment="0" applyProtection="0"/>
    <xf numFmtId="0" fontId="65" fillId="58" borderId="39" applyNumberFormat="0" applyAlignment="0" applyProtection="0"/>
    <xf numFmtId="0" fontId="65" fillId="58" borderId="39" applyNumberFormat="0" applyAlignment="0" applyProtection="0"/>
    <xf numFmtId="0" fontId="65" fillId="58" borderId="39" applyNumberFormat="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5"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5" fillId="0" borderId="0" applyFont="0" applyFill="0" applyBorder="0" applyAlignment="0" applyProtection="0"/>
    <xf numFmtId="9" fontId="23" fillId="0" borderId="0">
      <alignment vertical="center"/>
    </xf>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23" fillId="0" borderId="0">
      <alignment vertical="center"/>
    </xf>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5"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5" fillId="0" borderId="0" applyFont="0" applyFill="0" applyBorder="0" applyAlignment="0" applyProtection="0"/>
    <xf numFmtId="9" fontId="23"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0" fillId="0" borderId="9"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20" fillId="0" borderId="9"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309">
    <xf numFmtId="0" fontId="0" fillId="0" borderId="0" xfId="0"/>
    <xf numFmtId="0" fontId="24" fillId="33" borderId="0" xfId="0" applyFont="1" applyFill="1" applyAlignment="1" applyProtection="1">
      <alignment vertical="top" wrapText="1"/>
    </xf>
    <xf numFmtId="0" fontId="0" fillId="33" borderId="0" xfId="0" applyFill="1" applyBorder="1" applyProtection="1"/>
    <xf numFmtId="0" fontId="27" fillId="33" borderId="0" xfId="0" applyFont="1" applyFill="1" applyBorder="1" applyAlignment="1" applyProtection="1"/>
    <xf numFmtId="0" fontId="0" fillId="33" borderId="0" xfId="0" applyFill="1" applyBorder="1" applyAlignment="1" applyProtection="1">
      <alignment horizontal="left" indent="1"/>
    </xf>
    <xf numFmtId="0" fontId="28" fillId="33" borderId="0" xfId="0" applyFont="1" applyFill="1" applyBorder="1" applyAlignment="1" applyProtection="1"/>
    <xf numFmtId="0" fontId="0" fillId="0" borderId="0" xfId="0" applyProtection="1"/>
    <xf numFmtId="0" fontId="25" fillId="0" borderId="0" xfId="0" applyFont="1" applyAlignment="1" applyProtection="1">
      <alignment horizontal="right"/>
    </xf>
    <xf numFmtId="0" fontId="23" fillId="0" borderId="0" xfId="0" applyFont="1" applyAlignment="1" applyProtection="1">
      <alignment horizontal="right"/>
    </xf>
    <xf numFmtId="0" fontId="28" fillId="0" borderId="0" xfId="0" applyFont="1" applyAlignment="1" applyProtection="1">
      <alignment horizontal="center"/>
    </xf>
    <xf numFmtId="0" fontId="30" fillId="35" borderId="0" xfId="0" applyFont="1" applyFill="1" applyAlignment="1" applyProtection="1">
      <alignment horizontal="center"/>
    </xf>
    <xf numFmtId="0" fontId="23" fillId="0" borderId="0" xfId="0" applyFont="1" applyProtection="1"/>
    <xf numFmtId="0" fontId="25" fillId="0" borderId="0" xfId="0" applyFont="1" applyProtection="1"/>
    <xf numFmtId="164" fontId="25" fillId="34" borderId="11" xfId="1" applyNumberFormat="1" applyFont="1" applyFill="1" applyBorder="1" applyProtection="1">
      <protection locked="0"/>
    </xf>
    <xf numFmtId="0" fontId="25" fillId="0" borderId="0" xfId="0" applyFont="1" applyAlignment="1" applyProtection="1"/>
    <xf numFmtId="0" fontId="25" fillId="0" borderId="0" xfId="0" applyFont="1" applyAlignment="1" applyProtection="1">
      <alignment horizontal="center"/>
    </xf>
    <xf numFmtId="0" fontId="25" fillId="0" borderId="15" xfId="0" applyFont="1" applyBorder="1" applyAlignment="1" applyProtection="1">
      <alignment horizontal="center"/>
    </xf>
    <xf numFmtId="0" fontId="25" fillId="0" borderId="16" xfId="0" applyFont="1" applyBorder="1" applyAlignment="1" applyProtection="1">
      <alignment horizontal="center"/>
    </xf>
    <xf numFmtId="0" fontId="25" fillId="0" borderId="17" xfId="0" applyFont="1" applyBorder="1" applyAlignment="1" applyProtection="1">
      <alignment horizontal="center"/>
    </xf>
    <xf numFmtId="0" fontId="25" fillId="0" borderId="19" xfId="0" quotePrefix="1" applyFont="1" applyBorder="1" applyAlignment="1" applyProtection="1">
      <alignment horizontal="center"/>
    </xf>
    <xf numFmtId="0" fontId="25" fillId="0" borderId="20" xfId="0" quotePrefix="1" applyFont="1" applyBorder="1" applyAlignment="1" applyProtection="1">
      <alignment horizontal="center"/>
    </xf>
    <xf numFmtId="0" fontId="0" fillId="0" borderId="0" xfId="0" applyAlignment="1" applyProtection="1">
      <alignment vertical="top"/>
    </xf>
    <xf numFmtId="0" fontId="0" fillId="35" borderId="0" xfId="0" applyFill="1" applyAlignment="1" applyProtection="1">
      <alignment vertical="top"/>
      <protection locked="0"/>
    </xf>
    <xf numFmtId="0" fontId="0" fillId="0" borderId="0" xfId="0" applyFill="1" applyAlignment="1" applyProtection="1">
      <alignment vertical="top"/>
    </xf>
    <xf numFmtId="165" fontId="0" fillId="34" borderId="18" xfId="2" applyNumberFormat="1" applyFont="1" applyFill="1" applyBorder="1" applyAlignment="1" applyProtection="1">
      <alignment vertical="top"/>
      <protection locked="0"/>
    </xf>
    <xf numFmtId="0" fontId="0" fillId="0" borderId="18" xfId="0" applyFill="1" applyBorder="1" applyAlignment="1" applyProtection="1">
      <alignment vertical="center"/>
    </xf>
    <xf numFmtId="44" fontId="0" fillId="0" borderId="16" xfId="2" applyFont="1" applyBorder="1" applyAlignment="1" applyProtection="1">
      <alignment vertical="center"/>
    </xf>
    <xf numFmtId="0" fontId="0" fillId="0" borderId="0" xfId="0" applyAlignment="1" applyProtection="1">
      <alignment vertical="center"/>
    </xf>
    <xf numFmtId="165" fontId="0" fillId="34" borderId="18" xfId="2" applyNumberFormat="1" applyFont="1" applyFill="1" applyBorder="1" applyAlignment="1" applyProtection="1">
      <alignment vertical="center"/>
      <protection locked="0"/>
    </xf>
    <xf numFmtId="0" fontId="0" fillId="0" borderId="16" xfId="0" applyFill="1" applyBorder="1" applyAlignment="1" applyProtection="1">
      <alignment vertical="center"/>
    </xf>
    <xf numFmtId="44" fontId="0" fillId="0" borderId="18" xfId="0" applyNumberFormat="1" applyBorder="1" applyAlignment="1" applyProtection="1">
      <alignment vertical="center"/>
    </xf>
    <xf numFmtId="10" fontId="0" fillId="0" borderId="16" xfId="3" applyNumberFormat="1" applyFont="1" applyBorder="1" applyAlignment="1" applyProtection="1">
      <alignment vertical="center"/>
    </xf>
    <xf numFmtId="0" fontId="0" fillId="34" borderId="0" xfId="0" applyFill="1" applyAlignment="1" applyProtection="1">
      <alignment vertical="top"/>
    </xf>
    <xf numFmtId="0" fontId="0" fillId="34" borderId="0" xfId="0" applyFill="1" applyAlignment="1" applyProtection="1">
      <alignment vertical="top"/>
      <protection locked="0"/>
    </xf>
    <xf numFmtId="0" fontId="25" fillId="36" borderId="12" xfId="0" applyFont="1" applyFill="1" applyBorder="1" applyAlignment="1" applyProtection="1">
      <alignment vertical="top"/>
      <protection locked="0"/>
    </xf>
    <xf numFmtId="0" fontId="0" fillId="36" borderId="13" xfId="0" applyFill="1" applyBorder="1" applyAlignment="1" applyProtection="1">
      <alignment vertical="top"/>
    </xf>
    <xf numFmtId="0" fontId="0" fillId="36" borderId="13" xfId="0" applyFill="1" applyBorder="1" applyAlignment="1" applyProtection="1">
      <alignment vertical="top"/>
      <protection locked="0"/>
    </xf>
    <xf numFmtId="165" fontId="0" fillId="36" borderId="11" xfId="2" applyNumberFormat="1" applyFont="1" applyFill="1" applyBorder="1" applyAlignment="1" applyProtection="1">
      <alignment vertical="top"/>
      <protection locked="0"/>
    </xf>
    <xf numFmtId="0" fontId="0" fillId="36" borderId="11" xfId="0" applyFill="1" applyBorder="1" applyAlignment="1" applyProtection="1">
      <alignment vertical="center"/>
      <protection locked="0"/>
    </xf>
    <xf numFmtId="44" fontId="0" fillId="36" borderId="14" xfId="2" applyFont="1" applyFill="1" applyBorder="1" applyAlignment="1" applyProtection="1">
      <alignment vertical="center"/>
    </xf>
    <xf numFmtId="0" fontId="0" fillId="36" borderId="0" xfId="0" applyFill="1" applyAlignment="1" applyProtection="1">
      <alignment vertical="center"/>
    </xf>
    <xf numFmtId="165" fontId="0" fillId="36" borderId="11" xfId="2" applyNumberFormat="1" applyFont="1" applyFill="1" applyBorder="1" applyAlignment="1" applyProtection="1">
      <alignment vertical="center"/>
      <protection locked="0"/>
    </xf>
    <xf numFmtId="0" fontId="0" fillId="36" borderId="14" xfId="0" applyFill="1" applyBorder="1" applyAlignment="1" applyProtection="1">
      <alignment vertical="center"/>
      <protection locked="0"/>
    </xf>
    <xf numFmtId="44" fontId="25" fillId="36" borderId="11" xfId="0" applyNumberFormat="1" applyFont="1" applyFill="1" applyBorder="1" applyAlignment="1" applyProtection="1">
      <alignment vertical="center"/>
    </xf>
    <xf numFmtId="10" fontId="25" fillId="36" borderId="14" xfId="3" applyNumberFormat="1" applyFont="1" applyFill="1" applyBorder="1" applyAlignment="1" applyProtection="1">
      <alignment vertical="center"/>
    </xf>
    <xf numFmtId="0" fontId="0" fillId="0" borderId="0" xfId="0" applyFill="1" applyProtection="1"/>
    <xf numFmtId="0" fontId="23" fillId="34" borderId="0" xfId="0" applyFont="1" applyFill="1" applyAlignment="1" applyProtection="1">
      <alignment vertical="top" wrapText="1"/>
    </xf>
    <xf numFmtId="0" fontId="0" fillId="0" borderId="21" xfId="0" applyBorder="1" applyAlignment="1" applyProtection="1">
      <alignment vertical="center"/>
    </xf>
    <xf numFmtId="0" fontId="0" fillId="0" borderId="18" xfId="0" applyBorder="1" applyAlignment="1" applyProtection="1">
      <alignment vertical="center"/>
    </xf>
    <xf numFmtId="0" fontId="23" fillId="0" borderId="0" xfId="0" applyFont="1" applyAlignment="1" applyProtection="1">
      <alignment vertical="top"/>
    </xf>
    <xf numFmtId="166" fontId="0" fillId="34" borderId="18" xfId="2" applyNumberFormat="1" applyFont="1" applyFill="1" applyBorder="1" applyAlignment="1" applyProtection="1">
      <alignment vertical="top"/>
      <protection locked="0"/>
    </xf>
    <xf numFmtId="164" fontId="0" fillId="0" borderId="18" xfId="0" applyNumberFormat="1" applyFill="1" applyBorder="1" applyAlignment="1" applyProtection="1">
      <alignment vertical="center"/>
    </xf>
    <xf numFmtId="166" fontId="0" fillId="34" borderId="18" xfId="2" applyNumberFormat="1" applyFont="1" applyFill="1" applyBorder="1" applyAlignment="1" applyProtection="1">
      <alignment vertical="center"/>
      <protection locked="0"/>
    </xf>
    <xf numFmtId="165" fontId="0" fillId="37" borderId="18" xfId="2" applyNumberFormat="1" applyFont="1" applyFill="1" applyBorder="1" applyAlignment="1" applyProtection="1">
      <alignment vertical="top"/>
      <protection locked="0"/>
    </xf>
    <xf numFmtId="164" fontId="0" fillId="38" borderId="18" xfId="0" applyNumberFormat="1" applyFill="1" applyBorder="1" applyAlignment="1" applyProtection="1">
      <alignment vertical="center"/>
    </xf>
    <xf numFmtId="165" fontId="0" fillId="37" borderId="18" xfId="2" applyNumberFormat="1" applyFont="1" applyFill="1" applyBorder="1" applyAlignment="1" applyProtection="1">
      <alignment vertical="center"/>
      <protection locked="0"/>
    </xf>
    <xf numFmtId="0" fontId="25" fillId="36" borderId="12" xfId="0" applyFont="1" applyFill="1" applyBorder="1" applyAlignment="1" applyProtection="1">
      <alignment vertical="top" wrapText="1"/>
    </xf>
    <xf numFmtId="0" fontId="0" fillId="36" borderId="13" xfId="0" applyFill="1" applyBorder="1" applyProtection="1"/>
    <xf numFmtId="0" fontId="0" fillId="36" borderId="11" xfId="0" applyFill="1" applyBorder="1" applyProtection="1"/>
    <xf numFmtId="0" fontId="0" fillId="36" borderId="11" xfId="0" applyFill="1" applyBorder="1" applyAlignment="1" applyProtection="1">
      <alignment vertical="center"/>
    </xf>
    <xf numFmtId="44" fontId="25" fillId="36" borderId="14" xfId="0" applyNumberFormat="1" applyFont="1" applyFill="1" applyBorder="1" applyAlignment="1" applyProtection="1">
      <alignment vertical="center"/>
    </xf>
    <xf numFmtId="0" fontId="0" fillId="36" borderId="14" xfId="0" applyFill="1" applyBorder="1" applyAlignment="1" applyProtection="1">
      <alignment vertical="center"/>
    </xf>
    <xf numFmtId="0" fontId="0" fillId="35" borderId="0" xfId="0" applyFill="1" applyAlignment="1" applyProtection="1">
      <alignment vertical="center"/>
      <protection locked="0"/>
    </xf>
    <xf numFmtId="0" fontId="0" fillId="0" borderId="0" xfId="0" applyFill="1" applyAlignment="1" applyProtection="1">
      <alignment vertical="center"/>
    </xf>
    <xf numFmtId="1" fontId="0" fillId="38" borderId="18" xfId="0" applyNumberFormat="1" applyFill="1" applyBorder="1" applyAlignment="1" applyProtection="1">
      <alignment vertical="center"/>
    </xf>
    <xf numFmtId="1" fontId="0" fillId="38" borderId="16" xfId="0" applyNumberFormat="1" applyFill="1" applyBorder="1" applyAlignment="1" applyProtection="1">
      <alignment vertical="center"/>
    </xf>
    <xf numFmtId="0" fontId="0" fillId="0" borderId="0" xfId="0" applyAlignment="1" applyProtection="1">
      <alignment vertical="center" wrapText="1"/>
    </xf>
    <xf numFmtId="0" fontId="0" fillId="36" borderId="11" xfId="0" applyFill="1" applyBorder="1" applyAlignment="1" applyProtection="1">
      <alignment vertical="top"/>
    </xf>
    <xf numFmtId="0" fontId="25" fillId="36" borderId="0" xfId="0" applyFont="1" applyFill="1" applyAlignment="1" applyProtection="1">
      <alignment vertical="center"/>
    </xf>
    <xf numFmtId="0" fontId="25" fillId="36" borderId="11" xfId="0" applyFont="1" applyFill="1" applyBorder="1" applyAlignment="1" applyProtection="1">
      <alignment vertical="center"/>
    </xf>
    <xf numFmtId="0" fontId="25" fillId="36" borderId="14" xfId="0" applyFont="1" applyFill="1" applyBorder="1" applyAlignment="1" applyProtection="1">
      <alignment vertical="center"/>
    </xf>
    <xf numFmtId="0" fontId="0" fillId="0" borderId="0" xfId="0" applyAlignment="1" applyProtection="1">
      <alignment vertical="top" wrapText="1"/>
    </xf>
    <xf numFmtId="165" fontId="23" fillId="34" borderId="18" xfId="2" applyNumberFormat="1" applyFill="1" applyBorder="1" applyAlignment="1" applyProtection="1">
      <alignment vertical="top"/>
      <protection locked="0"/>
    </xf>
    <xf numFmtId="44" fontId="23" fillId="0" borderId="16" xfId="2" applyBorder="1" applyAlignment="1" applyProtection="1">
      <alignment vertical="center"/>
    </xf>
    <xf numFmtId="10" fontId="23" fillId="0" borderId="16" xfId="3" applyNumberFormat="1" applyBorder="1" applyAlignment="1" applyProtection="1">
      <alignment vertical="center"/>
    </xf>
    <xf numFmtId="1" fontId="0" fillId="0" borderId="18" xfId="0" applyNumberFormat="1" applyFill="1" applyBorder="1" applyAlignment="1" applyProtection="1">
      <alignment vertical="center"/>
    </xf>
    <xf numFmtId="1" fontId="0" fillId="0" borderId="16" xfId="0" applyNumberFormat="1" applyFill="1" applyBorder="1" applyAlignment="1" applyProtection="1">
      <alignment vertical="center"/>
    </xf>
    <xf numFmtId="1" fontId="23" fillId="37" borderId="18" xfId="0" applyNumberFormat="1" applyFont="1" applyFill="1" applyBorder="1" applyAlignment="1" applyProtection="1">
      <alignment vertical="center"/>
    </xf>
    <xf numFmtId="0" fontId="23" fillId="0" borderId="0" xfId="4" applyFont="1" applyAlignment="1" applyProtection="1">
      <alignment vertical="top"/>
    </xf>
    <xf numFmtId="0" fontId="23" fillId="0" borderId="0" xfId="4" applyAlignment="1" applyProtection="1">
      <alignment vertical="top"/>
    </xf>
    <xf numFmtId="0" fontId="23" fillId="35" borderId="0" xfId="4" applyFill="1" applyAlignment="1" applyProtection="1">
      <alignment vertical="top"/>
      <protection locked="0"/>
    </xf>
    <xf numFmtId="0" fontId="23" fillId="0" borderId="0" xfId="4" applyFill="1" applyAlignment="1" applyProtection="1">
      <alignment vertical="top"/>
    </xf>
    <xf numFmtId="1" fontId="23" fillId="37" borderId="18" xfId="4" applyNumberFormat="1" applyFill="1" applyBorder="1" applyAlignment="1" applyProtection="1">
      <alignment vertical="center"/>
    </xf>
    <xf numFmtId="0" fontId="23" fillId="0" borderId="0" xfId="4" applyAlignment="1" applyProtection="1">
      <alignment vertical="center"/>
    </xf>
    <xf numFmtId="44" fontId="23" fillId="0" borderId="18" xfId="4" applyNumberFormat="1" applyBorder="1" applyAlignment="1" applyProtection="1">
      <alignment vertical="center"/>
    </xf>
    <xf numFmtId="0" fontId="23" fillId="0" borderId="0" xfId="4" applyProtection="1"/>
    <xf numFmtId="0" fontId="23" fillId="39" borderId="22" xfId="0" applyFont="1" applyFill="1" applyBorder="1" applyProtection="1"/>
    <xf numFmtId="0" fontId="0" fillId="39" borderId="23" xfId="0" applyFill="1" applyBorder="1" applyAlignment="1" applyProtection="1">
      <alignment vertical="top"/>
    </xf>
    <xf numFmtId="0" fontId="0" fillId="39" borderId="23" xfId="0" applyFill="1" applyBorder="1" applyAlignment="1" applyProtection="1">
      <alignment vertical="top"/>
      <protection locked="0"/>
    </xf>
    <xf numFmtId="165" fontId="23" fillId="39" borderId="24" xfId="2" applyNumberFormat="1" applyFill="1" applyBorder="1" applyAlignment="1" applyProtection="1">
      <alignment vertical="top"/>
      <protection locked="0"/>
    </xf>
    <xf numFmtId="0" fontId="0" fillId="39" borderId="25" xfId="0" applyFill="1" applyBorder="1" applyAlignment="1" applyProtection="1">
      <alignment vertical="center"/>
      <protection locked="0"/>
    </xf>
    <xf numFmtId="44" fontId="23" fillId="39" borderId="23" xfId="2" applyFill="1" applyBorder="1" applyAlignment="1" applyProtection="1">
      <alignment vertical="center"/>
    </xf>
    <xf numFmtId="0" fontId="0" fillId="39" borderId="23" xfId="0" applyFill="1" applyBorder="1" applyAlignment="1" applyProtection="1">
      <alignment vertical="center"/>
    </xf>
    <xf numFmtId="0" fontId="0" fillId="39" borderId="24" xfId="0" applyFill="1" applyBorder="1" applyAlignment="1" applyProtection="1">
      <alignment vertical="center"/>
      <protection locked="0"/>
    </xf>
    <xf numFmtId="44" fontId="0" fillId="39" borderId="24" xfId="0" applyNumberFormat="1" applyFill="1" applyBorder="1" applyAlignment="1" applyProtection="1">
      <alignment vertical="center"/>
    </xf>
    <xf numFmtId="10" fontId="23" fillId="39" borderId="26" xfId="3" applyNumberFormat="1" applyFill="1" applyBorder="1" applyAlignment="1" applyProtection="1">
      <alignment vertical="center"/>
    </xf>
    <xf numFmtId="0" fontId="25" fillId="0" borderId="0" xfId="0" applyFont="1" applyFill="1" applyAlignment="1" applyProtection="1">
      <alignment vertical="top"/>
    </xf>
    <xf numFmtId="9" fontId="0" fillId="0" borderId="18" xfId="0" applyNumberFormat="1" applyFill="1" applyBorder="1" applyAlignment="1" applyProtection="1">
      <alignment vertical="top"/>
    </xf>
    <xf numFmtId="9" fontId="0" fillId="0" borderId="0" xfId="0" applyNumberFormat="1" applyFill="1" applyBorder="1" applyAlignment="1" applyProtection="1">
      <alignment vertical="center"/>
    </xf>
    <xf numFmtId="44" fontId="25" fillId="0" borderId="21" xfId="0" applyNumberFormat="1" applyFont="1" applyFill="1" applyBorder="1" applyAlignment="1" applyProtection="1">
      <alignment vertical="center"/>
    </xf>
    <xf numFmtId="0" fontId="25" fillId="0" borderId="18" xfId="0" applyFont="1" applyFill="1" applyBorder="1" applyAlignment="1" applyProtection="1">
      <alignment vertical="center"/>
    </xf>
    <xf numFmtId="9" fontId="25" fillId="0" borderId="18" xfId="0" applyNumberFormat="1" applyFont="1" applyFill="1" applyBorder="1" applyAlignment="1" applyProtection="1">
      <alignment vertical="center"/>
    </xf>
    <xf numFmtId="0" fontId="25" fillId="0" borderId="0" xfId="0" applyFont="1" applyFill="1" applyBorder="1" applyAlignment="1" applyProtection="1">
      <alignment vertical="center"/>
    </xf>
    <xf numFmtId="44" fontId="25" fillId="0" borderId="18" xfId="0" applyNumberFormat="1" applyFont="1" applyFill="1" applyBorder="1" applyAlignment="1" applyProtection="1">
      <alignment vertical="center"/>
    </xf>
    <xf numFmtId="10" fontId="25" fillId="0" borderId="16" xfId="3" applyNumberFormat="1" applyFont="1" applyFill="1" applyBorder="1" applyAlignment="1" applyProtection="1">
      <alignment vertical="center"/>
    </xf>
    <xf numFmtId="0" fontId="23" fillId="0" borderId="0" xfId="0" applyFont="1" applyFill="1" applyAlignment="1" applyProtection="1">
      <alignment horizontal="left" vertical="top" indent="1"/>
    </xf>
    <xf numFmtId="9" fontId="0" fillId="0" borderId="18" xfId="0" applyNumberFormat="1" applyFill="1" applyBorder="1" applyAlignment="1" applyProtection="1">
      <alignment vertical="top"/>
      <protection locked="0"/>
    </xf>
    <xf numFmtId="0" fontId="0" fillId="0" borderId="0" xfId="0" applyFill="1" applyBorder="1" applyAlignment="1" applyProtection="1">
      <alignment vertical="center"/>
    </xf>
    <xf numFmtId="44" fontId="23" fillId="0" borderId="21" xfId="0" applyNumberFormat="1" applyFont="1" applyFill="1" applyBorder="1" applyAlignment="1" applyProtection="1">
      <alignment vertical="center"/>
    </xf>
    <xf numFmtId="0" fontId="23" fillId="0" borderId="18" xfId="0" applyFont="1" applyFill="1" applyBorder="1" applyAlignment="1" applyProtection="1">
      <alignment vertical="center"/>
    </xf>
    <xf numFmtId="9" fontId="23" fillId="0" borderId="18" xfId="0" applyNumberFormat="1" applyFont="1" applyFill="1" applyBorder="1" applyAlignment="1" applyProtection="1">
      <alignment vertical="center"/>
      <protection locked="0"/>
    </xf>
    <xf numFmtId="44" fontId="23" fillId="0" borderId="16" xfId="0" applyNumberFormat="1" applyFont="1" applyFill="1" applyBorder="1" applyAlignment="1" applyProtection="1">
      <alignment vertical="center"/>
    </xf>
    <xf numFmtId="0" fontId="23" fillId="0" borderId="0" xfId="0" applyFont="1" applyFill="1" applyBorder="1" applyAlignment="1" applyProtection="1">
      <alignment vertical="center"/>
    </xf>
    <xf numFmtId="44" fontId="23" fillId="0" borderId="18" xfId="0" applyNumberFormat="1" applyFont="1" applyFill="1" applyBorder="1" applyAlignment="1" applyProtection="1">
      <alignment vertical="center"/>
    </xf>
    <xf numFmtId="10" fontId="23" fillId="0" borderId="16" xfId="3" applyNumberFormat="1" applyFont="1" applyFill="1" applyBorder="1" applyAlignment="1" applyProtection="1">
      <alignment vertical="center"/>
    </xf>
    <xf numFmtId="0" fontId="25" fillId="0" borderId="0" xfId="0" applyFont="1" applyAlignment="1" applyProtection="1">
      <alignment horizontal="left" vertical="top" wrapText="1" indent="1"/>
    </xf>
    <xf numFmtId="0" fontId="0" fillId="0" borderId="18" xfId="0" applyFill="1" applyBorder="1" applyAlignment="1" applyProtection="1">
      <alignment vertical="top"/>
    </xf>
    <xf numFmtId="0" fontId="23" fillId="39" borderId="22" xfId="4" applyFont="1" applyFill="1" applyBorder="1" applyProtection="1"/>
    <xf numFmtId="0" fontId="23" fillId="39" borderId="23" xfId="4" applyFill="1" applyBorder="1" applyAlignment="1" applyProtection="1">
      <alignment vertical="top"/>
    </xf>
    <xf numFmtId="0" fontId="23" fillId="39" borderId="23" xfId="4" applyFill="1" applyBorder="1" applyAlignment="1" applyProtection="1">
      <alignment vertical="top"/>
      <protection locked="0"/>
    </xf>
    <xf numFmtId="0" fontId="23" fillId="39" borderId="25" xfId="4" applyFill="1" applyBorder="1" applyAlignment="1" applyProtection="1">
      <alignment vertical="center"/>
      <protection locked="0"/>
    </xf>
    <xf numFmtId="0" fontId="23" fillId="39" borderId="23" xfId="4" applyFill="1" applyBorder="1" applyAlignment="1" applyProtection="1">
      <alignment vertical="center"/>
    </xf>
    <xf numFmtId="0" fontId="23" fillId="39" borderId="24" xfId="4" applyFill="1" applyBorder="1" applyAlignment="1" applyProtection="1">
      <alignment vertical="center"/>
      <protection locked="0"/>
    </xf>
    <xf numFmtId="44" fontId="23" fillId="39" borderId="24" xfId="4" applyNumberFormat="1" applyFill="1" applyBorder="1" applyAlignment="1" applyProtection="1">
      <alignment vertical="center"/>
    </xf>
    <xf numFmtId="0" fontId="25" fillId="0" borderId="0" xfId="4" applyFont="1" applyFill="1" applyAlignment="1" applyProtection="1">
      <alignment vertical="top"/>
    </xf>
    <xf numFmtId="9" fontId="23" fillId="0" borderId="18" xfId="4" applyNumberFormat="1" applyFill="1" applyBorder="1" applyAlignment="1" applyProtection="1">
      <alignment vertical="top"/>
    </xf>
    <xf numFmtId="9" fontId="23" fillId="0" borderId="0" xfId="4" applyNumberFormat="1" applyFill="1" applyBorder="1" applyAlignment="1" applyProtection="1">
      <alignment vertical="center"/>
    </xf>
    <xf numFmtId="44" fontId="25" fillId="0" borderId="21" xfId="4" applyNumberFormat="1" applyFont="1" applyFill="1" applyBorder="1" applyAlignment="1" applyProtection="1">
      <alignment vertical="center"/>
    </xf>
    <xf numFmtId="0" fontId="25" fillId="0" borderId="18" xfId="4" applyFont="1" applyFill="1" applyBorder="1" applyAlignment="1" applyProtection="1">
      <alignment vertical="center"/>
    </xf>
    <xf numFmtId="9" fontId="25" fillId="0" borderId="18" xfId="4" applyNumberFormat="1" applyFont="1" applyFill="1" applyBorder="1" applyAlignment="1" applyProtection="1">
      <alignment vertical="center"/>
    </xf>
    <xf numFmtId="0" fontId="25" fillId="0" borderId="0" xfId="4" applyFont="1" applyFill="1" applyBorder="1" applyAlignment="1" applyProtection="1">
      <alignment vertical="center"/>
    </xf>
    <xf numFmtId="44" fontId="25" fillId="0" borderId="18" xfId="4" applyNumberFormat="1" applyFont="1" applyFill="1" applyBorder="1" applyAlignment="1" applyProtection="1">
      <alignment vertical="center"/>
    </xf>
    <xf numFmtId="0" fontId="23" fillId="0" borderId="0" xfId="4" applyFont="1" applyFill="1" applyAlignment="1" applyProtection="1">
      <alignment horizontal="left" vertical="top" indent="1"/>
    </xf>
    <xf numFmtId="9" fontId="23" fillId="0" borderId="18" xfId="4" applyNumberFormat="1" applyFill="1" applyBorder="1" applyAlignment="1" applyProtection="1">
      <alignment vertical="top"/>
      <protection locked="0"/>
    </xf>
    <xf numFmtId="44" fontId="23" fillId="0" borderId="21" xfId="4" applyNumberFormat="1" applyFont="1" applyFill="1" applyBorder="1" applyAlignment="1" applyProtection="1">
      <alignment vertical="center"/>
    </xf>
    <xf numFmtId="0" fontId="23" fillId="0" borderId="18" xfId="4" applyFont="1" applyFill="1" applyBorder="1" applyAlignment="1" applyProtection="1">
      <alignment vertical="center"/>
    </xf>
    <xf numFmtId="9" fontId="23" fillId="0" borderId="18" xfId="4" applyNumberFormat="1" applyFont="1" applyFill="1" applyBorder="1" applyAlignment="1" applyProtection="1">
      <alignment vertical="top"/>
      <protection locked="0"/>
    </xf>
    <xf numFmtId="9" fontId="23" fillId="0" borderId="18" xfId="4" applyNumberFormat="1" applyFont="1" applyFill="1" applyBorder="1" applyAlignment="1" applyProtection="1">
      <alignment vertical="center"/>
    </xf>
    <xf numFmtId="44" fontId="23" fillId="0" borderId="16" xfId="4" applyNumberFormat="1" applyFont="1" applyFill="1" applyBorder="1" applyAlignment="1" applyProtection="1">
      <alignment vertical="center"/>
    </xf>
    <xf numFmtId="0" fontId="23" fillId="0" borderId="0" xfId="4" applyFont="1" applyFill="1" applyBorder="1" applyAlignment="1" applyProtection="1">
      <alignment vertical="center"/>
    </xf>
    <xf numFmtId="44" fontId="23" fillId="0" borderId="18" xfId="4" applyNumberFormat="1" applyFont="1" applyFill="1" applyBorder="1" applyAlignment="1" applyProtection="1">
      <alignment vertical="center"/>
    </xf>
    <xf numFmtId="0" fontId="25" fillId="0" borderId="0" xfId="4" applyFont="1" applyAlignment="1" applyProtection="1">
      <alignment horizontal="left" vertical="top" wrapText="1" indent="1"/>
    </xf>
    <xf numFmtId="0" fontId="23" fillId="0" borderId="18" xfId="4" applyFill="1" applyBorder="1" applyAlignment="1" applyProtection="1">
      <alignment vertical="top"/>
    </xf>
    <xf numFmtId="0" fontId="23" fillId="0" borderId="0" xfId="4" applyFill="1" applyBorder="1" applyAlignment="1" applyProtection="1">
      <alignment vertical="center"/>
    </xf>
    <xf numFmtId="165" fontId="23" fillId="39" borderId="25" xfId="2" applyNumberFormat="1" applyFill="1" applyBorder="1" applyAlignment="1" applyProtection="1">
      <alignment vertical="top"/>
      <protection locked="0"/>
    </xf>
    <xf numFmtId="0" fontId="23" fillId="39" borderId="23" xfId="4" applyFill="1" applyBorder="1" applyAlignment="1" applyProtection="1">
      <alignment vertical="center"/>
      <protection locked="0"/>
    </xf>
    <xf numFmtId="44" fontId="23" fillId="39" borderId="29" xfId="2" applyFill="1" applyBorder="1" applyAlignment="1" applyProtection="1">
      <alignment vertical="center"/>
    </xf>
    <xf numFmtId="0" fontId="23" fillId="39" borderId="25" xfId="4" applyFill="1" applyBorder="1" applyAlignment="1" applyProtection="1">
      <alignment vertical="center"/>
    </xf>
    <xf numFmtId="44" fontId="23" fillId="39" borderId="24" xfId="2" applyFill="1" applyBorder="1" applyAlignment="1" applyProtection="1">
      <alignment vertical="center"/>
    </xf>
    <xf numFmtId="44" fontId="23" fillId="39" borderId="25" xfId="4" applyNumberFormat="1" applyFill="1" applyBorder="1" applyAlignment="1" applyProtection="1">
      <alignment vertical="center"/>
    </xf>
    <xf numFmtId="44" fontId="0" fillId="0" borderId="0" xfId="0" applyNumberFormat="1" applyProtection="1"/>
    <xf numFmtId="167" fontId="23" fillId="34" borderId="11" xfId="3" applyNumberFormat="1" applyFill="1" applyBorder="1" applyProtection="1">
      <protection locked="0"/>
    </xf>
    <xf numFmtId="0" fontId="0" fillId="38" borderId="0" xfId="0" applyFill="1" applyProtection="1"/>
    <xf numFmtId="0" fontId="0" fillId="0" borderId="0" xfId="0" applyFont="1" applyProtection="1"/>
    <xf numFmtId="0" fontId="0" fillId="34" borderId="0" xfId="0" applyFont="1" applyFill="1" applyAlignment="1" applyProtection="1">
      <alignment vertical="top" wrapText="1"/>
    </xf>
    <xf numFmtId="165" fontId="0" fillId="65" borderId="18" xfId="2" applyNumberFormat="1" applyFont="1" applyFill="1" applyBorder="1" applyAlignment="1" applyProtection="1">
      <alignment vertical="top"/>
      <protection locked="0"/>
    </xf>
    <xf numFmtId="44" fontId="0" fillId="34" borderId="18" xfId="2" applyNumberFormat="1" applyFont="1" applyFill="1" applyBorder="1" applyAlignment="1" applyProtection="1">
      <alignment vertical="top"/>
      <protection locked="0"/>
    </xf>
    <xf numFmtId="43" fontId="0" fillId="34" borderId="18" xfId="1" applyFont="1" applyFill="1" applyBorder="1" applyAlignment="1" applyProtection="1">
      <alignment vertical="center"/>
      <protection locked="0"/>
    </xf>
    <xf numFmtId="184" fontId="0" fillId="34" borderId="18" xfId="1" applyNumberFormat="1" applyFont="1" applyFill="1" applyBorder="1" applyAlignment="1" applyProtection="1">
      <alignment vertical="center"/>
      <protection locked="0"/>
    </xf>
    <xf numFmtId="43" fontId="25" fillId="34" borderId="11" xfId="1" applyNumberFormat="1" applyFont="1" applyFill="1" applyBorder="1" applyProtection="1">
      <protection locked="0"/>
    </xf>
    <xf numFmtId="185" fontId="0" fillId="38" borderId="18" xfId="0" applyNumberFormat="1" applyFill="1" applyBorder="1" applyAlignment="1" applyProtection="1">
      <alignment vertical="center"/>
    </xf>
    <xf numFmtId="43" fontId="25" fillId="34" borderId="11" xfId="1" applyFont="1" applyFill="1" applyBorder="1" applyProtection="1">
      <protection locked="0"/>
    </xf>
    <xf numFmtId="186" fontId="0" fillId="34" borderId="18" xfId="1" applyNumberFormat="1" applyFont="1" applyFill="1" applyBorder="1" applyAlignment="1" applyProtection="1">
      <alignment vertical="center"/>
      <protection locked="0"/>
    </xf>
    <xf numFmtId="0" fontId="25" fillId="0" borderId="0" xfId="0" applyFont="1" applyFill="1"/>
    <xf numFmtId="0" fontId="26" fillId="0" borderId="0" xfId="0" applyFont="1" applyFill="1" applyAlignment="1">
      <alignment horizontal="right" vertical="top"/>
    </xf>
    <xf numFmtId="0" fontId="26" fillId="0" borderId="10" xfId="0" applyFont="1" applyFill="1" applyBorder="1" applyAlignment="1">
      <alignment horizontal="right" vertical="top"/>
    </xf>
    <xf numFmtId="0" fontId="29" fillId="0" borderId="0" xfId="0" applyFont="1" applyAlignment="1" applyProtection="1"/>
    <xf numFmtId="0" fontId="0" fillId="0" borderId="0" xfId="0" applyFill="1"/>
    <xf numFmtId="0" fontId="29" fillId="0" borderId="0" xfId="0" applyFont="1" applyFill="1" applyAlignment="1" applyProtection="1"/>
    <xf numFmtId="0" fontId="0" fillId="34" borderId="0" xfId="0" applyFill="1" applyProtection="1"/>
    <xf numFmtId="0" fontId="4" fillId="0" borderId="0" xfId="46642"/>
    <xf numFmtId="0" fontId="72" fillId="0" borderId="26" xfId="46642" applyFont="1" applyBorder="1" applyAlignment="1">
      <alignment horizontal="center" vertical="center" wrapText="1"/>
    </xf>
    <xf numFmtId="0" fontId="20" fillId="0" borderId="0" xfId="46642" applyFont="1"/>
    <xf numFmtId="10" fontId="0" fillId="0" borderId="0" xfId="46644" applyNumberFormat="1" applyFont="1"/>
    <xf numFmtId="10" fontId="4" fillId="0" borderId="0" xfId="46642" applyNumberFormat="1"/>
    <xf numFmtId="0" fontId="3" fillId="0" borderId="0" xfId="46642" applyFont="1"/>
    <xf numFmtId="0" fontId="2" fillId="0" borderId="0" xfId="46645"/>
    <xf numFmtId="0" fontId="20" fillId="0" borderId="0" xfId="46645" applyFont="1"/>
    <xf numFmtId="0" fontId="2" fillId="0" borderId="0" xfId="46649"/>
    <xf numFmtId="0" fontId="20" fillId="0" borderId="0" xfId="46649" applyFont="1"/>
    <xf numFmtId="186" fontId="2" fillId="0" borderId="0" xfId="46649" applyNumberFormat="1"/>
    <xf numFmtId="0" fontId="25" fillId="0" borderId="0" xfId="0" applyFont="1"/>
    <xf numFmtId="2" fontId="2" fillId="0" borderId="0" xfId="46653" applyNumberFormat="1"/>
    <xf numFmtId="187" fontId="2" fillId="0" borderId="0" xfId="46653" applyNumberFormat="1"/>
    <xf numFmtId="43" fontId="0" fillId="0" borderId="0" xfId="1" applyFont="1"/>
    <xf numFmtId="43" fontId="0" fillId="0" borderId="0" xfId="0" applyNumberFormat="1"/>
    <xf numFmtId="43" fontId="0" fillId="0" borderId="18" xfId="0" applyNumberFormat="1" applyFill="1" applyBorder="1" applyAlignment="1" applyProtection="1">
      <alignment vertical="center"/>
    </xf>
    <xf numFmtId="44" fontId="74" fillId="0" borderId="44" xfId="46643" applyFont="1" applyFill="1" applyBorder="1" applyAlignment="1">
      <alignment vertical="center" wrapText="1"/>
    </xf>
    <xf numFmtId="44" fontId="74" fillId="0" borderId="47" xfId="46643" applyFont="1" applyFill="1" applyBorder="1" applyAlignment="1">
      <alignment vertical="center" wrapText="1"/>
    </xf>
    <xf numFmtId="0" fontId="74" fillId="0" borderId="49" xfId="46642" applyFont="1" applyFill="1" applyBorder="1" applyAlignment="1">
      <alignment vertical="center" wrapText="1"/>
    </xf>
    <xf numFmtId="0" fontId="74" fillId="0" borderId="52" xfId="46642" applyFont="1" applyFill="1" applyBorder="1" applyAlignment="1">
      <alignment vertical="center" wrapText="1"/>
    </xf>
    <xf numFmtId="188" fontId="2" fillId="0" borderId="0" xfId="46653" applyNumberFormat="1"/>
    <xf numFmtId="0" fontId="76" fillId="0" borderId="41" xfId="46642" applyFont="1" applyBorder="1" applyAlignment="1">
      <alignment horizontal="center" vertical="center" wrapText="1"/>
    </xf>
    <xf numFmtId="188" fontId="2" fillId="0" borderId="0" xfId="46653" applyNumberFormat="1" applyFill="1"/>
    <xf numFmtId="188" fontId="0" fillId="0" borderId="0" xfId="0" applyNumberFormat="1"/>
    <xf numFmtId="0" fontId="0" fillId="0" borderId="0" xfId="0" applyFont="1"/>
    <xf numFmtId="0" fontId="1" fillId="0" borderId="0" xfId="46645" applyFont="1"/>
    <xf numFmtId="44" fontId="0" fillId="0" borderId="16" xfId="2" applyNumberFormat="1" applyFont="1" applyBorder="1" applyAlignment="1" applyProtection="1">
      <alignment vertical="center"/>
    </xf>
    <xf numFmtId="0" fontId="78"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78" fillId="0" borderId="0" xfId="4" applyFont="1" applyFill="1" applyBorder="1" applyAlignment="1" applyProtection="1">
      <alignment vertical="center"/>
    </xf>
    <xf numFmtId="0" fontId="31" fillId="0" borderId="0" xfId="4" applyFont="1" applyFill="1" applyBorder="1" applyAlignment="1" applyProtection="1">
      <alignment vertical="center"/>
    </xf>
    <xf numFmtId="0" fontId="31" fillId="0" borderId="0" xfId="0" applyFont="1" applyFill="1" applyBorder="1" applyProtection="1"/>
    <xf numFmtId="0" fontId="0" fillId="0" borderId="0" xfId="0" applyFill="1" applyBorder="1" applyProtection="1"/>
    <xf numFmtId="0" fontId="23" fillId="0" borderId="0" xfId="4" applyFill="1" applyBorder="1" applyProtection="1"/>
    <xf numFmtId="0" fontId="0" fillId="0" borderId="19" xfId="0" applyFill="1" applyBorder="1" applyAlignment="1" applyProtection="1">
      <alignment vertical="top"/>
    </xf>
    <xf numFmtId="0" fontId="0" fillId="0" borderId="27" xfId="0" applyFill="1" applyBorder="1" applyAlignment="1" applyProtection="1">
      <alignment vertical="center"/>
    </xf>
    <xf numFmtId="0" fontId="23" fillId="0" borderId="19" xfId="0" applyFont="1" applyFill="1" applyBorder="1" applyAlignment="1" applyProtection="1">
      <alignment vertical="center"/>
    </xf>
    <xf numFmtId="0" fontId="23" fillId="0" borderId="27" xfId="0" applyFont="1" applyFill="1" applyBorder="1" applyAlignment="1" applyProtection="1">
      <alignment vertical="center"/>
    </xf>
    <xf numFmtId="0" fontId="25" fillId="0" borderId="27" xfId="0" applyFont="1" applyBorder="1" applyAlignment="1" applyProtection="1">
      <alignment horizontal="left" vertical="top" wrapText="1" indent="1"/>
    </xf>
    <xf numFmtId="0" fontId="0" fillId="0" borderId="27" xfId="0" applyBorder="1" applyAlignment="1" applyProtection="1">
      <alignment vertical="top"/>
    </xf>
    <xf numFmtId="44" fontId="25" fillId="0" borderId="16" xfId="4" applyNumberFormat="1" applyFont="1" applyFill="1" applyBorder="1" applyAlignment="1" applyProtection="1">
      <alignment vertical="center"/>
    </xf>
    <xf numFmtId="44" fontId="25" fillId="0" borderId="16" xfId="0" applyNumberFormat="1" applyFont="1" applyFill="1" applyBorder="1" applyAlignment="1" applyProtection="1">
      <alignment vertical="center"/>
    </xf>
    <xf numFmtId="10" fontId="25" fillId="0" borderId="20" xfId="3" applyNumberFormat="1" applyFont="1" applyFill="1" applyBorder="1" applyAlignment="1" applyProtection="1">
      <alignment vertical="center"/>
    </xf>
    <xf numFmtId="44" fontId="25" fillId="0" borderId="19" xfId="0" applyNumberFormat="1" applyFont="1" applyFill="1" applyBorder="1" applyAlignment="1" applyProtection="1">
      <alignment vertical="center"/>
    </xf>
    <xf numFmtId="44" fontId="25" fillId="0" borderId="20" xfId="0" applyNumberFormat="1" applyFont="1" applyFill="1" applyBorder="1" applyAlignment="1" applyProtection="1">
      <alignment vertical="center"/>
    </xf>
    <xf numFmtId="44" fontId="25" fillId="0" borderId="28" xfId="0" applyNumberFormat="1" applyFont="1" applyFill="1" applyBorder="1" applyAlignment="1" applyProtection="1">
      <alignment vertical="center"/>
    </xf>
    <xf numFmtId="44" fontId="0" fillId="0" borderId="21" xfId="0" applyNumberFormat="1" applyFont="1" applyFill="1" applyBorder="1" applyAlignment="1" applyProtection="1">
      <alignment vertical="center"/>
    </xf>
    <xf numFmtId="44" fontId="25" fillId="39" borderId="25" xfId="4" applyNumberFormat="1" applyFont="1" applyFill="1" applyBorder="1" applyAlignment="1" applyProtection="1">
      <alignment vertical="center"/>
    </xf>
    <xf numFmtId="0" fontId="73" fillId="0" borderId="43" xfId="46642" applyFont="1" applyFill="1" applyBorder="1" applyAlignment="1">
      <alignment vertical="center" wrapText="1"/>
    </xf>
    <xf numFmtId="0" fontId="73" fillId="0" borderId="46" xfId="46642" applyFont="1" applyFill="1" applyBorder="1" applyAlignment="1">
      <alignment vertical="center" wrapText="1"/>
    </xf>
    <xf numFmtId="0" fontId="73" fillId="0" borderId="48" xfId="46642" applyFont="1" applyFill="1" applyBorder="1" applyAlignment="1">
      <alignment vertical="center" wrapText="1"/>
    </xf>
    <xf numFmtId="0" fontId="73" fillId="0" borderId="51" xfId="46642" applyFont="1" applyFill="1" applyBorder="1" applyAlignment="1">
      <alignment vertical="center" wrapText="1"/>
    </xf>
    <xf numFmtId="191" fontId="0" fillId="34" borderId="18" xfId="2" applyNumberFormat="1" applyFont="1" applyFill="1" applyBorder="1" applyAlignment="1" applyProtection="1">
      <alignment vertical="center"/>
      <protection locked="0"/>
    </xf>
    <xf numFmtId="0" fontId="0" fillId="0" borderId="18" xfId="0" applyNumberFormat="1" applyFill="1" applyBorder="1" applyAlignment="1" applyProtection="1">
      <alignment vertical="center"/>
    </xf>
    <xf numFmtId="0" fontId="29" fillId="0" borderId="0" xfId="39597" applyFont="1" applyProtection="1"/>
    <xf numFmtId="0" fontId="0" fillId="0" borderId="0" xfId="0" applyBorder="1" applyAlignment="1" applyProtection="1">
      <alignment vertical="center"/>
    </xf>
    <xf numFmtId="191" fontId="0" fillId="34" borderId="18" xfId="2" applyNumberFormat="1" applyFont="1" applyFill="1" applyBorder="1" applyAlignment="1" applyProtection="1">
      <alignment vertical="top"/>
      <protection locked="0"/>
    </xf>
    <xf numFmtId="0" fontId="20" fillId="0" borderId="0" xfId="46649" applyFont="1" applyFill="1"/>
    <xf numFmtId="43" fontId="77" fillId="0" borderId="0" xfId="46650" applyFont="1" applyFill="1"/>
    <xf numFmtId="0" fontId="20" fillId="0" borderId="0" xfId="46645" applyFont="1" applyFill="1"/>
    <xf numFmtId="190" fontId="77" fillId="0" borderId="0" xfId="46653" applyNumberFormat="1" applyFont="1" applyFill="1"/>
    <xf numFmtId="190" fontId="2" fillId="0" borderId="0" xfId="46653" applyNumberFormat="1" applyFill="1"/>
    <xf numFmtId="2" fontId="2" fillId="0" borderId="0" xfId="46653" applyNumberFormat="1" applyFill="1"/>
    <xf numFmtId="187" fontId="2" fillId="0" borderId="0" xfId="46653" applyNumberFormat="1" applyFill="1"/>
    <xf numFmtId="0" fontId="0" fillId="0" borderId="0" xfId="0" applyFont="1" applyFill="1"/>
    <xf numFmtId="190" fontId="0" fillId="0" borderId="0" xfId="0" applyNumberFormat="1" applyFill="1"/>
    <xf numFmtId="187" fontId="1" fillId="0" borderId="0" xfId="46653" applyNumberFormat="1" applyFont="1" applyFill="1"/>
    <xf numFmtId="190" fontId="1" fillId="0" borderId="0" xfId="46653" applyNumberFormat="1" applyFont="1" applyFill="1"/>
    <xf numFmtId="0" fontId="1" fillId="0" borderId="0" xfId="46645" applyFont="1" applyFill="1"/>
    <xf numFmtId="188" fontId="1" fillId="0" borderId="0" xfId="46653" applyNumberFormat="1" applyFont="1" applyFill="1"/>
    <xf numFmtId="2" fontId="1" fillId="0" borderId="0" xfId="46653" applyNumberFormat="1" applyFont="1" applyFill="1"/>
    <xf numFmtId="187" fontId="1" fillId="0" borderId="0" xfId="46645" applyNumberFormat="1" applyFont="1" applyFill="1"/>
    <xf numFmtId="189" fontId="1" fillId="0" borderId="0" xfId="46653" applyNumberFormat="1" applyFont="1" applyFill="1"/>
    <xf numFmtId="0" fontId="77" fillId="0" borderId="0" xfId="46645" applyFont="1" applyFill="1"/>
    <xf numFmtId="0" fontId="77" fillId="0" borderId="0" xfId="46645" applyFont="1"/>
    <xf numFmtId="0" fontId="79" fillId="0" borderId="0" xfId="46645" applyFont="1"/>
    <xf numFmtId="190" fontId="1" fillId="66" borderId="0" xfId="46653" applyNumberFormat="1" applyFont="1" applyFill="1"/>
    <xf numFmtId="0" fontId="23" fillId="0" borderId="16" xfId="0" applyFont="1" applyFill="1" applyBorder="1" applyAlignment="1" applyProtection="1">
      <alignment vertical="center"/>
    </xf>
    <xf numFmtId="0" fontId="0" fillId="0" borderId="0" xfId="0" applyFont="1" applyAlignment="1" applyProtection="1">
      <alignment horizontal="left" vertical="top" wrapText="1" indent="1"/>
    </xf>
    <xf numFmtId="0" fontId="25" fillId="0" borderId="0" xfId="0" applyFont="1" applyAlignment="1" applyProtection="1">
      <alignment horizontal="left" vertical="top" wrapText="1"/>
    </xf>
    <xf numFmtId="44" fontId="25" fillId="0" borderId="54" xfId="0" applyNumberFormat="1" applyFont="1" applyFill="1" applyBorder="1" applyAlignment="1" applyProtection="1">
      <alignment vertical="center"/>
    </xf>
    <xf numFmtId="0" fontId="23" fillId="0" borderId="21" xfId="0" applyFont="1" applyFill="1" applyBorder="1" applyAlignment="1" applyProtection="1">
      <alignment vertical="center"/>
    </xf>
    <xf numFmtId="0" fontId="23" fillId="0" borderId="54" xfId="0" applyFont="1" applyFill="1" applyBorder="1" applyAlignment="1" applyProtection="1">
      <alignment vertical="center"/>
    </xf>
    <xf numFmtId="44" fontId="25" fillId="0" borderId="55" xfId="0" applyNumberFormat="1" applyFont="1" applyFill="1" applyBorder="1" applyAlignment="1" applyProtection="1">
      <alignment vertical="center"/>
    </xf>
    <xf numFmtId="44" fontId="0" fillId="39" borderId="25" xfId="0" applyNumberFormat="1" applyFill="1" applyBorder="1" applyAlignment="1" applyProtection="1">
      <alignment vertical="center"/>
    </xf>
    <xf numFmtId="0" fontId="0" fillId="0" borderId="54" xfId="0" applyFill="1" applyBorder="1" applyAlignment="1" applyProtection="1">
      <alignment vertical="top"/>
    </xf>
    <xf numFmtId="44" fontId="0" fillId="0" borderId="18" xfId="0" applyNumberFormat="1" applyFont="1" applyFill="1" applyBorder="1" applyAlignment="1" applyProtection="1">
      <alignment vertical="center"/>
    </xf>
    <xf numFmtId="0" fontId="25" fillId="0" borderId="0" xfId="4" applyFont="1" applyAlignment="1" applyProtection="1">
      <alignment horizontal="left" vertical="top" wrapText="1"/>
    </xf>
    <xf numFmtId="44" fontId="25" fillId="0" borderId="55" xfId="4" applyNumberFormat="1" applyFont="1" applyFill="1" applyBorder="1" applyAlignment="1" applyProtection="1">
      <alignment vertical="center"/>
    </xf>
    <xf numFmtId="9" fontId="23" fillId="0" borderId="18" xfId="3" applyNumberFormat="1" applyFill="1" applyBorder="1" applyAlignment="1" applyProtection="1">
      <alignment vertical="top"/>
    </xf>
    <xf numFmtId="9" fontId="23" fillId="0" borderId="18" xfId="3" applyFont="1" applyFill="1" applyBorder="1" applyAlignment="1" applyProtection="1">
      <alignment vertical="center"/>
    </xf>
    <xf numFmtId="44" fontId="25" fillId="0" borderId="54" xfId="4" applyNumberFormat="1" applyFont="1" applyFill="1" applyBorder="1" applyAlignment="1" applyProtection="1">
      <alignment vertical="center"/>
    </xf>
    <xf numFmtId="44" fontId="25" fillId="0" borderId="0" xfId="0" applyNumberFormat="1" applyFont="1" applyFill="1" applyBorder="1" applyAlignment="1" applyProtection="1">
      <alignment vertical="center"/>
    </xf>
    <xf numFmtId="9" fontId="0" fillId="0" borderId="16" xfId="3" applyFont="1" applyFill="1" applyBorder="1" applyAlignment="1" applyProtection="1">
      <alignment vertical="top"/>
    </xf>
    <xf numFmtId="9" fontId="0" fillId="0" borderId="55" xfId="0" applyNumberFormat="1" applyFill="1" applyBorder="1" applyAlignment="1" applyProtection="1">
      <alignment vertical="top"/>
    </xf>
    <xf numFmtId="9" fontId="0" fillId="0" borderId="18" xfId="3" applyFont="1" applyFill="1" applyBorder="1" applyAlignment="1" applyProtection="1">
      <alignment vertical="top"/>
    </xf>
    <xf numFmtId="0" fontId="25" fillId="0" borderId="21" xfId="0" applyFont="1" applyFill="1" applyBorder="1" applyAlignment="1" applyProtection="1">
      <alignment vertical="center"/>
    </xf>
    <xf numFmtId="9" fontId="25" fillId="0" borderId="55" xfId="0" applyNumberFormat="1" applyFont="1" applyFill="1" applyBorder="1" applyAlignment="1" applyProtection="1">
      <alignment vertical="center"/>
    </xf>
    <xf numFmtId="44" fontId="25" fillId="0" borderId="56" xfId="0" applyNumberFormat="1" applyFont="1" applyFill="1" applyBorder="1" applyAlignment="1" applyProtection="1">
      <alignment vertical="center"/>
    </xf>
    <xf numFmtId="44" fontId="23" fillId="0" borderId="0" xfId="0" applyNumberFormat="1" applyFont="1" applyFill="1" applyBorder="1" applyAlignment="1" applyProtection="1">
      <alignment vertical="center"/>
    </xf>
    <xf numFmtId="0" fontId="0" fillId="0" borderId="54" xfId="0" applyFill="1" applyBorder="1" applyAlignment="1" applyProtection="1">
      <alignment vertical="center"/>
    </xf>
    <xf numFmtId="44" fontId="0" fillId="0" borderId="16" xfId="0" applyNumberFormat="1" applyFont="1" applyFill="1" applyBorder="1" applyAlignment="1" applyProtection="1">
      <alignment vertical="center"/>
    </xf>
    <xf numFmtId="9" fontId="23" fillId="0" borderId="55" xfId="4" applyNumberFormat="1" applyFill="1" applyBorder="1" applyAlignment="1" applyProtection="1">
      <alignment vertical="top"/>
    </xf>
    <xf numFmtId="44" fontId="25" fillId="0" borderId="57" xfId="0" applyNumberFormat="1" applyFont="1" applyFill="1" applyBorder="1" applyAlignment="1" applyProtection="1">
      <alignment vertical="center"/>
    </xf>
    <xf numFmtId="44" fontId="25" fillId="0" borderId="58" xfId="0" applyNumberFormat="1" applyFont="1" applyFill="1" applyBorder="1" applyAlignment="1" applyProtection="1">
      <alignment vertical="center"/>
    </xf>
    <xf numFmtId="0" fontId="23" fillId="0" borderId="58" xfId="0" applyFont="1" applyFill="1" applyBorder="1" applyAlignment="1" applyProtection="1">
      <alignment vertical="center"/>
    </xf>
    <xf numFmtId="0" fontId="25" fillId="0" borderId="57" xfId="0" applyFont="1" applyFill="1" applyBorder="1" applyAlignment="1" applyProtection="1">
      <alignment vertical="center"/>
    </xf>
    <xf numFmtId="0" fontId="25" fillId="0" borderId="55" xfId="4" applyFont="1" applyFill="1" applyBorder="1" applyAlignment="1" applyProtection="1">
      <alignment vertical="center"/>
    </xf>
    <xf numFmtId="0" fontId="23" fillId="0" borderId="54" xfId="4" applyFont="1" applyFill="1" applyBorder="1" applyAlignment="1" applyProtection="1">
      <alignment vertical="center"/>
    </xf>
    <xf numFmtId="190" fontId="0" fillId="0" borderId="0" xfId="0" applyNumberFormat="1" applyFont="1" applyFill="1"/>
    <xf numFmtId="44" fontId="74" fillId="0" borderId="59" xfId="46643" applyFont="1" applyFill="1" applyBorder="1" applyAlignment="1">
      <alignment vertical="center" wrapText="1"/>
    </xf>
    <xf numFmtId="44" fontId="74" fillId="0" borderId="60" xfId="46643" applyFont="1" applyFill="1" applyBorder="1" applyAlignment="1">
      <alignment vertical="center" wrapText="1"/>
    </xf>
    <xf numFmtId="10" fontId="75" fillId="0" borderId="61" xfId="46644" applyNumberFormat="1" applyFont="1" applyFill="1" applyBorder="1" applyAlignment="1">
      <alignment vertical="center" wrapText="1"/>
    </xf>
    <xf numFmtId="10" fontId="74" fillId="0" borderId="61" xfId="46644" applyNumberFormat="1" applyFont="1" applyFill="1" applyBorder="1" applyAlignment="1">
      <alignment vertical="center" wrapText="1"/>
    </xf>
    <xf numFmtId="10" fontId="74" fillId="0" borderId="62" xfId="46644" applyNumberFormat="1" applyFont="1" applyFill="1" applyBorder="1" applyAlignment="1">
      <alignment vertical="center" wrapText="1"/>
    </xf>
    <xf numFmtId="10" fontId="0" fillId="0" borderId="0" xfId="3" applyNumberFormat="1" applyFont="1" applyProtection="1"/>
    <xf numFmtId="0" fontId="4" fillId="0" borderId="0" xfId="46642" applyFill="1"/>
    <xf numFmtId="0" fontId="73" fillId="0" borderId="42" xfId="46642" applyFont="1" applyFill="1" applyBorder="1" applyAlignment="1">
      <alignment horizontal="center" vertical="center" wrapText="1"/>
    </xf>
    <xf numFmtId="0" fontId="73" fillId="0" borderId="45" xfId="46642" applyFont="1" applyFill="1" applyBorder="1" applyAlignment="1">
      <alignment horizontal="center" vertical="center" wrapText="1"/>
    </xf>
    <xf numFmtId="0" fontId="73" fillId="0" borderId="50" xfId="46642" applyFont="1" applyFill="1" applyBorder="1" applyAlignment="1">
      <alignment horizontal="center" vertical="center" wrapText="1"/>
    </xf>
    <xf numFmtId="0" fontId="20" fillId="0" borderId="22" xfId="46642" applyFont="1" applyBorder="1" applyAlignment="1">
      <alignment horizontal="center"/>
    </xf>
    <xf numFmtId="0" fontId="20" fillId="0" borderId="23" xfId="46642" applyFont="1" applyBorder="1" applyAlignment="1">
      <alignment horizontal="center"/>
    </xf>
    <xf numFmtId="0" fontId="20" fillId="0" borderId="26" xfId="46642" applyFont="1" applyBorder="1" applyAlignment="1">
      <alignment horizontal="center"/>
    </xf>
    <xf numFmtId="0" fontId="25" fillId="0" borderId="53" xfId="0" applyFont="1" applyBorder="1" applyAlignment="1" applyProtection="1">
      <alignment horizontal="center" vertical="top" wrapText="1"/>
    </xf>
    <xf numFmtId="0" fontId="25" fillId="0" borderId="0" xfId="0" applyFont="1" applyAlignment="1" applyProtection="1">
      <alignment horizontal="center" wrapText="1"/>
    </xf>
    <xf numFmtId="0" fontId="0" fillId="0" borderId="0" xfId="0" applyAlignment="1">
      <alignment horizontal="center" wrapText="1"/>
    </xf>
    <xf numFmtId="0" fontId="25" fillId="0" borderId="18" xfId="0" applyFont="1" applyFill="1" applyBorder="1" applyAlignment="1" applyProtection="1">
      <alignment horizontal="center" wrapText="1"/>
    </xf>
    <xf numFmtId="0" fontId="0" fillId="0" borderId="19" xfId="0" applyBorder="1" applyAlignment="1">
      <alignment wrapText="1"/>
    </xf>
    <xf numFmtId="0" fontId="25" fillId="0" borderId="16" xfId="0" applyFont="1" applyFill="1" applyBorder="1" applyAlignment="1" applyProtection="1">
      <alignment horizontal="center" wrapText="1"/>
    </xf>
    <xf numFmtId="0" fontId="0" fillId="0" borderId="20" xfId="0" applyBorder="1" applyAlignment="1">
      <alignment wrapText="1"/>
    </xf>
    <xf numFmtId="0" fontId="27" fillId="33" borderId="0" xfId="0" applyFont="1" applyFill="1" applyBorder="1" applyAlignment="1" applyProtection="1">
      <alignment horizontal="left" indent="7"/>
    </xf>
    <xf numFmtId="0" fontId="28" fillId="34" borderId="0" xfId="0" applyFont="1" applyFill="1" applyAlignment="1" applyProtection="1">
      <alignment horizontal="left" vertical="center"/>
    </xf>
    <xf numFmtId="0" fontId="25" fillId="0" borderId="12" xfId="0" applyFont="1" applyBorder="1" applyAlignment="1" applyProtection="1">
      <alignment horizontal="center"/>
    </xf>
    <xf numFmtId="0" fontId="25" fillId="0" borderId="13" xfId="0" applyFont="1" applyBorder="1" applyAlignment="1" applyProtection="1">
      <alignment horizontal="center"/>
    </xf>
    <xf numFmtId="0" fontId="25" fillId="0" borderId="14" xfId="0" applyFont="1" applyBorder="1" applyAlignment="1" applyProtection="1">
      <alignment horizontal="center"/>
    </xf>
    <xf numFmtId="0" fontId="25" fillId="0" borderId="15" xfId="0" applyFont="1" applyFill="1" applyBorder="1" applyAlignment="1" applyProtection="1">
      <alignment horizontal="center" wrapText="1"/>
    </xf>
    <xf numFmtId="0" fontId="25" fillId="0" borderId="19" xfId="0" applyFont="1" applyFill="1" applyBorder="1" applyAlignment="1" applyProtection="1">
      <alignment horizontal="center" wrapText="1"/>
    </xf>
    <xf numFmtId="0" fontId="25" fillId="0" borderId="53" xfId="0" applyFont="1" applyBorder="1" applyAlignment="1" applyProtection="1">
      <alignment horizontal="left" vertical="top" wrapText="1"/>
    </xf>
  </cellXfs>
  <cellStyles count="46657">
    <cellStyle name="$" xfId="5"/>
    <cellStyle name="$ 2" xfId="6"/>
    <cellStyle name="$ 2 2" xfId="7"/>
    <cellStyle name="$ 3" xfId="8"/>
    <cellStyle name="$.00" xfId="9"/>
    <cellStyle name="$.00 2" xfId="10"/>
    <cellStyle name="$.00 2 2" xfId="11"/>
    <cellStyle name="$.00 3" xfId="12"/>
    <cellStyle name="$_9. Rev2Cost_GDPIPI" xfId="13"/>
    <cellStyle name="$_lists" xfId="14"/>
    <cellStyle name="$_lists_4. Current Monthly Fixed Charge" xfId="15"/>
    <cellStyle name="$_Sheet4" xfId="16"/>
    <cellStyle name="$M" xfId="17"/>
    <cellStyle name="$M 2" xfId="18"/>
    <cellStyle name="$M 2 2" xfId="19"/>
    <cellStyle name="$M 3" xfId="20"/>
    <cellStyle name="$M.00" xfId="21"/>
    <cellStyle name="$M.00 2" xfId="22"/>
    <cellStyle name="$M.00 2 2" xfId="23"/>
    <cellStyle name="$M.00 3" xfId="24"/>
    <cellStyle name="$M_9. Rev2Cost_GDPIPI" xfId="25"/>
    <cellStyle name="20% - Accent1 2" xfId="26"/>
    <cellStyle name="20% - Accent1 2 10" xfId="27"/>
    <cellStyle name="20% - Accent1 2 10 2" xfId="28"/>
    <cellStyle name="20% - Accent1 2 10 3" xfId="29"/>
    <cellStyle name="20% - Accent1 2 10 4" xfId="30"/>
    <cellStyle name="20% - Accent1 2 10 5" xfId="31"/>
    <cellStyle name="20% - Accent1 2 10 6" xfId="32"/>
    <cellStyle name="20% - Accent1 2 10 7" xfId="33"/>
    <cellStyle name="20% - Accent1 2 10 8" xfId="34"/>
    <cellStyle name="20% - Accent1 2 11" xfId="35"/>
    <cellStyle name="20% - Accent1 2 11 2" xfId="36"/>
    <cellStyle name="20% - Accent1 2 11 3" xfId="37"/>
    <cellStyle name="20% - Accent1 2 11 4" xfId="38"/>
    <cellStyle name="20% - Accent1 2 11 5" xfId="39"/>
    <cellStyle name="20% - Accent1 2 11 6" xfId="40"/>
    <cellStyle name="20% - Accent1 2 11 7" xfId="41"/>
    <cellStyle name="20% - Accent1 2 11 8" xfId="42"/>
    <cellStyle name="20% - Accent1 2 12" xfId="43"/>
    <cellStyle name="20% - Accent1 2 12 2" xfId="44"/>
    <cellStyle name="20% - Accent1 2 12 3" xfId="45"/>
    <cellStyle name="20% - Accent1 2 12 4" xfId="46"/>
    <cellStyle name="20% - Accent1 2 12 5" xfId="47"/>
    <cellStyle name="20% - Accent1 2 12 6" xfId="48"/>
    <cellStyle name="20% - Accent1 2 12 7" xfId="49"/>
    <cellStyle name="20% - Accent1 2 12 8" xfId="50"/>
    <cellStyle name="20% - Accent1 2 13" xfId="51"/>
    <cellStyle name="20% - Accent1 2 13 2" xfId="52"/>
    <cellStyle name="20% - Accent1 2 13 3" xfId="53"/>
    <cellStyle name="20% - Accent1 2 13 4" xfId="54"/>
    <cellStyle name="20% - Accent1 2 13 5" xfId="55"/>
    <cellStyle name="20% - Accent1 2 13 6" xfId="56"/>
    <cellStyle name="20% - Accent1 2 13 7" xfId="57"/>
    <cellStyle name="20% - Accent1 2 13 8" xfId="58"/>
    <cellStyle name="20% - Accent1 2 14" xfId="59"/>
    <cellStyle name="20% - Accent1 2 14 2" xfId="60"/>
    <cellStyle name="20% - Accent1 2 14 3" xfId="61"/>
    <cellStyle name="20% - Accent1 2 14 4" xfId="62"/>
    <cellStyle name="20% - Accent1 2 14 5" xfId="63"/>
    <cellStyle name="20% - Accent1 2 14 6" xfId="64"/>
    <cellStyle name="20% - Accent1 2 14 7" xfId="65"/>
    <cellStyle name="20% - Accent1 2 14 8" xfId="66"/>
    <cellStyle name="20% - Accent1 2 15" xfId="67"/>
    <cellStyle name="20% - Accent1 2 15 2" xfId="68"/>
    <cellStyle name="20% - Accent1 2 15 3" xfId="69"/>
    <cellStyle name="20% - Accent1 2 15 4" xfId="70"/>
    <cellStyle name="20% - Accent1 2 15 5" xfId="71"/>
    <cellStyle name="20% - Accent1 2 15 6" xfId="72"/>
    <cellStyle name="20% - Accent1 2 15 7" xfId="73"/>
    <cellStyle name="20% - Accent1 2 15 8" xfId="74"/>
    <cellStyle name="20% - Accent1 2 16" xfId="75"/>
    <cellStyle name="20% - Accent1 2 16 2" xfId="76"/>
    <cellStyle name="20% - Accent1 2 16 3" xfId="77"/>
    <cellStyle name="20% - Accent1 2 16 4" xfId="78"/>
    <cellStyle name="20% - Accent1 2 16 5" xfId="79"/>
    <cellStyle name="20% - Accent1 2 16 6" xfId="80"/>
    <cellStyle name="20% - Accent1 2 16 7" xfId="81"/>
    <cellStyle name="20% - Accent1 2 16 8" xfId="82"/>
    <cellStyle name="20% - Accent1 2 17" xfId="83"/>
    <cellStyle name="20% - Accent1 2 17 2" xfId="84"/>
    <cellStyle name="20% - Accent1 2 17 3" xfId="85"/>
    <cellStyle name="20% - Accent1 2 17 4" xfId="86"/>
    <cellStyle name="20% - Accent1 2 17 5" xfId="87"/>
    <cellStyle name="20% - Accent1 2 17 6" xfId="88"/>
    <cellStyle name="20% - Accent1 2 17 7" xfId="89"/>
    <cellStyle name="20% - Accent1 2 17 8" xfId="90"/>
    <cellStyle name="20% - Accent1 2 18" xfId="91"/>
    <cellStyle name="20% - Accent1 2 18 2" xfId="92"/>
    <cellStyle name="20% - Accent1 2 18 3" xfId="93"/>
    <cellStyle name="20% - Accent1 2 18 4" xfId="94"/>
    <cellStyle name="20% - Accent1 2 18 5" xfId="95"/>
    <cellStyle name="20% - Accent1 2 18 6" xfId="96"/>
    <cellStyle name="20% - Accent1 2 18 7" xfId="97"/>
    <cellStyle name="20% - Accent1 2 18 8" xfId="98"/>
    <cellStyle name="20% - Accent1 2 19" xfId="99"/>
    <cellStyle name="20% - Accent1 2 2" xfId="100"/>
    <cellStyle name="20% - Accent1 2 2 2" xfId="101"/>
    <cellStyle name="20% - Accent1 2 2 3" xfId="102"/>
    <cellStyle name="20% - Accent1 2 2 4" xfId="103"/>
    <cellStyle name="20% - Accent1 2 2 5" xfId="104"/>
    <cellStyle name="20% - Accent1 2 2 6" xfId="105"/>
    <cellStyle name="20% - Accent1 2 2 7" xfId="106"/>
    <cellStyle name="20% - Accent1 2 2 8" xfId="107"/>
    <cellStyle name="20% - Accent1 2 20" xfId="108"/>
    <cellStyle name="20% - Accent1 2 21" xfId="109"/>
    <cellStyle name="20% - Accent1 2 22" xfId="110"/>
    <cellStyle name="20% - Accent1 2 23" xfId="111"/>
    <cellStyle name="20% - Accent1 2 24" xfId="112"/>
    <cellStyle name="20% - Accent1 2 25" xfId="113"/>
    <cellStyle name="20% - Accent1 2 26" xfId="114"/>
    <cellStyle name="20% - Accent1 2 27" xfId="115"/>
    <cellStyle name="20% - Accent1 2 28" xfId="116"/>
    <cellStyle name="20% - Accent1 2 29" xfId="117"/>
    <cellStyle name="20% - Accent1 2 3" xfId="118"/>
    <cellStyle name="20% - Accent1 2 3 2" xfId="119"/>
    <cellStyle name="20% - Accent1 2 3 3" xfId="120"/>
    <cellStyle name="20% - Accent1 2 3 4" xfId="121"/>
    <cellStyle name="20% - Accent1 2 3 5" xfId="122"/>
    <cellStyle name="20% - Accent1 2 3 6" xfId="123"/>
    <cellStyle name="20% - Accent1 2 3 7" xfId="124"/>
    <cellStyle name="20% - Accent1 2 3 8" xfId="125"/>
    <cellStyle name="20% - Accent1 2 30" xfId="126"/>
    <cellStyle name="20% - Accent1 2 31" xfId="127"/>
    <cellStyle name="20% - Accent1 2 32" xfId="128"/>
    <cellStyle name="20% - Accent1 2 33" xfId="129"/>
    <cellStyle name="20% - Accent1 2 34" xfId="130"/>
    <cellStyle name="20% - Accent1 2 35" xfId="131"/>
    <cellStyle name="20% - Accent1 2 36" xfId="132"/>
    <cellStyle name="20% - Accent1 2 37" xfId="133"/>
    <cellStyle name="20% - Accent1 2 38" xfId="134"/>
    <cellStyle name="20% - Accent1 2 4" xfId="135"/>
    <cellStyle name="20% - Accent1 2 4 2" xfId="136"/>
    <cellStyle name="20% - Accent1 2 4 3" xfId="137"/>
    <cellStyle name="20% - Accent1 2 4 4" xfId="138"/>
    <cellStyle name="20% - Accent1 2 4 5" xfId="139"/>
    <cellStyle name="20% - Accent1 2 4 6" xfId="140"/>
    <cellStyle name="20% - Accent1 2 4 7" xfId="141"/>
    <cellStyle name="20% - Accent1 2 4 8" xfId="142"/>
    <cellStyle name="20% - Accent1 2 5" xfId="143"/>
    <cellStyle name="20% - Accent1 2 5 2" xfId="144"/>
    <cellStyle name="20% - Accent1 2 5 3" xfId="145"/>
    <cellStyle name="20% - Accent1 2 5 4" xfId="146"/>
    <cellStyle name="20% - Accent1 2 5 5" xfId="147"/>
    <cellStyle name="20% - Accent1 2 5 6" xfId="148"/>
    <cellStyle name="20% - Accent1 2 5 7" xfId="149"/>
    <cellStyle name="20% - Accent1 2 5 8" xfId="150"/>
    <cellStyle name="20% - Accent1 2 6" xfId="151"/>
    <cellStyle name="20% - Accent1 2 6 2" xfId="152"/>
    <cellStyle name="20% - Accent1 2 6 3" xfId="153"/>
    <cellStyle name="20% - Accent1 2 6 4" xfId="154"/>
    <cellStyle name="20% - Accent1 2 6 5" xfId="155"/>
    <cellStyle name="20% - Accent1 2 6 6" xfId="156"/>
    <cellStyle name="20% - Accent1 2 6 7" xfId="157"/>
    <cellStyle name="20% - Accent1 2 6 8" xfId="158"/>
    <cellStyle name="20% - Accent1 2 7" xfId="159"/>
    <cellStyle name="20% - Accent1 2 7 2" xfId="160"/>
    <cellStyle name="20% - Accent1 2 7 3" xfId="161"/>
    <cellStyle name="20% - Accent1 2 7 4" xfId="162"/>
    <cellStyle name="20% - Accent1 2 7 5" xfId="163"/>
    <cellStyle name="20% - Accent1 2 7 6" xfId="164"/>
    <cellStyle name="20% - Accent1 2 7 7" xfId="165"/>
    <cellStyle name="20% - Accent1 2 7 8" xfId="166"/>
    <cellStyle name="20% - Accent1 2 8" xfId="167"/>
    <cellStyle name="20% - Accent1 2 8 2" xfId="168"/>
    <cellStyle name="20% - Accent1 2 8 3" xfId="169"/>
    <cellStyle name="20% - Accent1 2 8 4" xfId="170"/>
    <cellStyle name="20% - Accent1 2 8 5" xfId="171"/>
    <cellStyle name="20% - Accent1 2 8 6" xfId="172"/>
    <cellStyle name="20% - Accent1 2 8 7" xfId="173"/>
    <cellStyle name="20% - Accent1 2 8 8" xfId="174"/>
    <cellStyle name="20% - Accent1 2 9" xfId="175"/>
    <cellStyle name="20% - Accent1 2 9 2" xfId="176"/>
    <cellStyle name="20% - Accent1 2 9 3" xfId="177"/>
    <cellStyle name="20% - Accent1 2 9 4" xfId="178"/>
    <cellStyle name="20% - Accent1 2 9 5" xfId="179"/>
    <cellStyle name="20% - Accent1 2 9 6" xfId="180"/>
    <cellStyle name="20% - Accent1 2 9 7" xfId="181"/>
    <cellStyle name="20% - Accent1 2 9 8" xfId="182"/>
    <cellStyle name="20% - Accent1 3" xfId="183"/>
    <cellStyle name="20% - Accent1 3 10" xfId="184"/>
    <cellStyle name="20% - Accent1 3 10 2" xfId="185"/>
    <cellStyle name="20% - Accent1 3 10 3" xfId="186"/>
    <cellStyle name="20% - Accent1 3 10 4" xfId="187"/>
    <cellStyle name="20% - Accent1 3 10 5" xfId="188"/>
    <cellStyle name="20% - Accent1 3 10 6" xfId="189"/>
    <cellStyle name="20% - Accent1 3 10 7" xfId="190"/>
    <cellStyle name="20% - Accent1 3 10 8" xfId="191"/>
    <cellStyle name="20% - Accent1 3 11" xfId="192"/>
    <cellStyle name="20% - Accent1 3 11 2" xfId="193"/>
    <cellStyle name="20% - Accent1 3 11 3" xfId="194"/>
    <cellStyle name="20% - Accent1 3 11 4" xfId="195"/>
    <cellStyle name="20% - Accent1 3 11 5" xfId="196"/>
    <cellStyle name="20% - Accent1 3 11 6" xfId="197"/>
    <cellStyle name="20% - Accent1 3 11 7" xfId="198"/>
    <cellStyle name="20% - Accent1 3 11 8" xfId="199"/>
    <cellStyle name="20% - Accent1 3 12" xfId="200"/>
    <cellStyle name="20% - Accent1 3 12 2" xfId="201"/>
    <cellStyle name="20% - Accent1 3 12 3" xfId="202"/>
    <cellStyle name="20% - Accent1 3 12 4" xfId="203"/>
    <cellStyle name="20% - Accent1 3 12 5" xfId="204"/>
    <cellStyle name="20% - Accent1 3 12 6" xfId="205"/>
    <cellStyle name="20% - Accent1 3 12 7" xfId="206"/>
    <cellStyle name="20% - Accent1 3 12 8" xfId="207"/>
    <cellStyle name="20% - Accent1 3 13" xfId="208"/>
    <cellStyle name="20% - Accent1 3 13 2" xfId="209"/>
    <cellStyle name="20% - Accent1 3 13 3" xfId="210"/>
    <cellStyle name="20% - Accent1 3 13 4" xfId="211"/>
    <cellStyle name="20% - Accent1 3 13 5" xfId="212"/>
    <cellStyle name="20% - Accent1 3 13 6" xfId="213"/>
    <cellStyle name="20% - Accent1 3 13 7" xfId="214"/>
    <cellStyle name="20% - Accent1 3 13 8" xfId="215"/>
    <cellStyle name="20% - Accent1 3 14" xfId="216"/>
    <cellStyle name="20% - Accent1 3 14 2" xfId="217"/>
    <cellStyle name="20% - Accent1 3 14 3" xfId="218"/>
    <cellStyle name="20% - Accent1 3 14 4" xfId="219"/>
    <cellStyle name="20% - Accent1 3 14 5" xfId="220"/>
    <cellStyle name="20% - Accent1 3 14 6" xfId="221"/>
    <cellStyle name="20% - Accent1 3 14 7" xfId="222"/>
    <cellStyle name="20% - Accent1 3 14 8" xfId="223"/>
    <cellStyle name="20% - Accent1 3 15" xfId="224"/>
    <cellStyle name="20% - Accent1 3 15 2" xfId="225"/>
    <cellStyle name="20% - Accent1 3 15 3" xfId="226"/>
    <cellStyle name="20% - Accent1 3 15 4" xfId="227"/>
    <cellStyle name="20% - Accent1 3 15 5" xfId="228"/>
    <cellStyle name="20% - Accent1 3 15 6" xfId="229"/>
    <cellStyle name="20% - Accent1 3 15 7" xfId="230"/>
    <cellStyle name="20% - Accent1 3 15 8" xfId="231"/>
    <cellStyle name="20% - Accent1 3 16" xfId="232"/>
    <cellStyle name="20% - Accent1 3 16 2" xfId="233"/>
    <cellStyle name="20% - Accent1 3 16 3" xfId="234"/>
    <cellStyle name="20% - Accent1 3 16 4" xfId="235"/>
    <cellStyle name="20% - Accent1 3 16 5" xfId="236"/>
    <cellStyle name="20% - Accent1 3 16 6" xfId="237"/>
    <cellStyle name="20% - Accent1 3 16 7" xfId="238"/>
    <cellStyle name="20% - Accent1 3 16 8" xfId="239"/>
    <cellStyle name="20% - Accent1 3 17" xfId="240"/>
    <cellStyle name="20% - Accent1 3 17 2" xfId="241"/>
    <cellStyle name="20% - Accent1 3 17 3" xfId="242"/>
    <cellStyle name="20% - Accent1 3 17 4" xfId="243"/>
    <cellStyle name="20% - Accent1 3 17 5" xfId="244"/>
    <cellStyle name="20% - Accent1 3 17 6" xfId="245"/>
    <cellStyle name="20% - Accent1 3 17 7" xfId="246"/>
    <cellStyle name="20% - Accent1 3 17 8" xfId="247"/>
    <cellStyle name="20% - Accent1 3 18" xfId="248"/>
    <cellStyle name="20% - Accent1 3 18 2" xfId="249"/>
    <cellStyle name="20% - Accent1 3 18 3" xfId="250"/>
    <cellStyle name="20% - Accent1 3 18 4" xfId="251"/>
    <cellStyle name="20% - Accent1 3 18 5" xfId="252"/>
    <cellStyle name="20% - Accent1 3 18 6" xfId="253"/>
    <cellStyle name="20% - Accent1 3 18 7" xfId="254"/>
    <cellStyle name="20% - Accent1 3 18 8" xfId="255"/>
    <cellStyle name="20% - Accent1 3 19" xfId="256"/>
    <cellStyle name="20% - Accent1 3 2" xfId="257"/>
    <cellStyle name="20% - Accent1 3 2 2" xfId="258"/>
    <cellStyle name="20% - Accent1 3 2 3" xfId="259"/>
    <cellStyle name="20% - Accent1 3 2 4" xfId="260"/>
    <cellStyle name="20% - Accent1 3 2 5" xfId="261"/>
    <cellStyle name="20% - Accent1 3 2 6" xfId="262"/>
    <cellStyle name="20% - Accent1 3 2 7" xfId="263"/>
    <cellStyle name="20% - Accent1 3 2 8" xfId="264"/>
    <cellStyle name="20% - Accent1 3 20" xfId="265"/>
    <cellStyle name="20% - Accent1 3 21" xfId="266"/>
    <cellStyle name="20% - Accent1 3 22" xfId="267"/>
    <cellStyle name="20% - Accent1 3 23" xfId="268"/>
    <cellStyle name="20% - Accent1 3 24" xfId="269"/>
    <cellStyle name="20% - Accent1 3 25" xfId="270"/>
    <cellStyle name="20% - Accent1 3 26" xfId="271"/>
    <cellStyle name="20% - Accent1 3 27" xfId="272"/>
    <cellStyle name="20% - Accent1 3 28" xfId="273"/>
    <cellStyle name="20% - Accent1 3 29" xfId="274"/>
    <cellStyle name="20% - Accent1 3 3" xfId="275"/>
    <cellStyle name="20% - Accent1 3 3 2" xfId="276"/>
    <cellStyle name="20% - Accent1 3 3 3" xfId="277"/>
    <cellStyle name="20% - Accent1 3 3 4" xfId="278"/>
    <cellStyle name="20% - Accent1 3 3 5" xfId="279"/>
    <cellStyle name="20% - Accent1 3 3 6" xfId="280"/>
    <cellStyle name="20% - Accent1 3 3 7" xfId="281"/>
    <cellStyle name="20% - Accent1 3 3 8" xfId="282"/>
    <cellStyle name="20% - Accent1 3 30" xfId="283"/>
    <cellStyle name="20% - Accent1 3 31" xfId="284"/>
    <cellStyle name="20% - Accent1 3 32" xfId="285"/>
    <cellStyle name="20% - Accent1 3 33" xfId="286"/>
    <cellStyle name="20% - Accent1 3 34" xfId="287"/>
    <cellStyle name="20% - Accent1 3 35" xfId="288"/>
    <cellStyle name="20% - Accent1 3 4" xfId="289"/>
    <cellStyle name="20% - Accent1 3 4 2" xfId="290"/>
    <cellStyle name="20% - Accent1 3 4 3" xfId="291"/>
    <cellStyle name="20% - Accent1 3 4 4" xfId="292"/>
    <cellStyle name="20% - Accent1 3 4 5" xfId="293"/>
    <cellStyle name="20% - Accent1 3 4 6" xfId="294"/>
    <cellStyle name="20% - Accent1 3 4 7" xfId="295"/>
    <cellStyle name="20% - Accent1 3 4 8" xfId="296"/>
    <cellStyle name="20% - Accent1 3 5" xfId="297"/>
    <cellStyle name="20% - Accent1 3 5 2" xfId="298"/>
    <cellStyle name="20% - Accent1 3 5 3" xfId="299"/>
    <cellStyle name="20% - Accent1 3 5 4" xfId="300"/>
    <cellStyle name="20% - Accent1 3 5 5" xfId="301"/>
    <cellStyle name="20% - Accent1 3 5 6" xfId="302"/>
    <cellStyle name="20% - Accent1 3 5 7" xfId="303"/>
    <cellStyle name="20% - Accent1 3 5 8" xfId="304"/>
    <cellStyle name="20% - Accent1 3 6" xfId="305"/>
    <cellStyle name="20% - Accent1 3 6 2" xfId="306"/>
    <cellStyle name="20% - Accent1 3 6 3" xfId="307"/>
    <cellStyle name="20% - Accent1 3 6 4" xfId="308"/>
    <cellStyle name="20% - Accent1 3 6 5" xfId="309"/>
    <cellStyle name="20% - Accent1 3 6 6" xfId="310"/>
    <cellStyle name="20% - Accent1 3 6 7" xfId="311"/>
    <cellStyle name="20% - Accent1 3 6 8" xfId="312"/>
    <cellStyle name="20% - Accent1 3 7" xfId="313"/>
    <cellStyle name="20% - Accent1 3 7 2" xfId="314"/>
    <cellStyle name="20% - Accent1 3 7 3" xfId="315"/>
    <cellStyle name="20% - Accent1 3 7 4" xfId="316"/>
    <cellStyle name="20% - Accent1 3 7 5" xfId="317"/>
    <cellStyle name="20% - Accent1 3 7 6" xfId="318"/>
    <cellStyle name="20% - Accent1 3 7 7" xfId="319"/>
    <cellStyle name="20% - Accent1 3 7 8" xfId="320"/>
    <cellStyle name="20% - Accent1 3 8" xfId="321"/>
    <cellStyle name="20% - Accent1 3 8 2" xfId="322"/>
    <cellStyle name="20% - Accent1 3 8 3" xfId="323"/>
    <cellStyle name="20% - Accent1 3 8 4" xfId="324"/>
    <cellStyle name="20% - Accent1 3 8 5" xfId="325"/>
    <cellStyle name="20% - Accent1 3 8 6" xfId="326"/>
    <cellStyle name="20% - Accent1 3 8 7" xfId="327"/>
    <cellStyle name="20% - Accent1 3 8 8" xfId="328"/>
    <cellStyle name="20% - Accent1 3 9" xfId="329"/>
    <cellStyle name="20% - Accent1 3 9 2" xfId="330"/>
    <cellStyle name="20% - Accent1 3 9 3" xfId="331"/>
    <cellStyle name="20% - Accent1 3 9 4" xfId="332"/>
    <cellStyle name="20% - Accent1 3 9 5" xfId="333"/>
    <cellStyle name="20% - Accent1 3 9 6" xfId="334"/>
    <cellStyle name="20% - Accent1 3 9 7" xfId="335"/>
    <cellStyle name="20% - Accent1 3 9 8" xfId="336"/>
    <cellStyle name="20% - Accent1 4" xfId="337"/>
    <cellStyle name="20% - Accent1 4 10" xfId="338"/>
    <cellStyle name="20% - Accent1 4 10 2" xfId="339"/>
    <cellStyle name="20% - Accent1 4 10 3" xfId="340"/>
    <cellStyle name="20% - Accent1 4 10 4" xfId="341"/>
    <cellStyle name="20% - Accent1 4 10 5" xfId="342"/>
    <cellStyle name="20% - Accent1 4 10 6" xfId="343"/>
    <cellStyle name="20% - Accent1 4 10 7" xfId="344"/>
    <cellStyle name="20% - Accent1 4 10 8" xfId="345"/>
    <cellStyle name="20% - Accent1 4 11" xfId="346"/>
    <cellStyle name="20% - Accent1 4 11 2" xfId="347"/>
    <cellStyle name="20% - Accent1 4 11 3" xfId="348"/>
    <cellStyle name="20% - Accent1 4 11 4" xfId="349"/>
    <cellStyle name="20% - Accent1 4 11 5" xfId="350"/>
    <cellStyle name="20% - Accent1 4 11 6" xfId="351"/>
    <cellStyle name="20% - Accent1 4 11 7" xfId="352"/>
    <cellStyle name="20% - Accent1 4 11 8" xfId="353"/>
    <cellStyle name="20% - Accent1 4 12" xfId="354"/>
    <cellStyle name="20% - Accent1 4 12 2" xfId="355"/>
    <cellStyle name="20% - Accent1 4 12 3" xfId="356"/>
    <cellStyle name="20% - Accent1 4 12 4" xfId="357"/>
    <cellStyle name="20% - Accent1 4 12 5" xfId="358"/>
    <cellStyle name="20% - Accent1 4 12 6" xfId="359"/>
    <cellStyle name="20% - Accent1 4 12 7" xfId="360"/>
    <cellStyle name="20% - Accent1 4 12 8" xfId="361"/>
    <cellStyle name="20% - Accent1 4 13" xfId="362"/>
    <cellStyle name="20% - Accent1 4 13 2" xfId="363"/>
    <cellStyle name="20% - Accent1 4 13 3" xfId="364"/>
    <cellStyle name="20% - Accent1 4 13 4" xfId="365"/>
    <cellStyle name="20% - Accent1 4 13 5" xfId="366"/>
    <cellStyle name="20% - Accent1 4 13 6" xfId="367"/>
    <cellStyle name="20% - Accent1 4 13 7" xfId="368"/>
    <cellStyle name="20% - Accent1 4 13 8" xfId="369"/>
    <cellStyle name="20% - Accent1 4 14" xfId="370"/>
    <cellStyle name="20% - Accent1 4 14 2" xfId="371"/>
    <cellStyle name="20% - Accent1 4 14 3" xfId="372"/>
    <cellStyle name="20% - Accent1 4 14 4" xfId="373"/>
    <cellStyle name="20% - Accent1 4 14 5" xfId="374"/>
    <cellStyle name="20% - Accent1 4 14 6" xfId="375"/>
    <cellStyle name="20% - Accent1 4 14 7" xfId="376"/>
    <cellStyle name="20% - Accent1 4 14 8" xfId="377"/>
    <cellStyle name="20% - Accent1 4 15" xfId="378"/>
    <cellStyle name="20% - Accent1 4 15 2" xfId="379"/>
    <cellStyle name="20% - Accent1 4 15 3" xfId="380"/>
    <cellStyle name="20% - Accent1 4 15 4" xfId="381"/>
    <cellStyle name="20% - Accent1 4 15 5" xfId="382"/>
    <cellStyle name="20% - Accent1 4 15 6" xfId="383"/>
    <cellStyle name="20% - Accent1 4 15 7" xfId="384"/>
    <cellStyle name="20% - Accent1 4 15 8" xfId="385"/>
    <cellStyle name="20% - Accent1 4 16" xfId="386"/>
    <cellStyle name="20% - Accent1 4 16 2" xfId="387"/>
    <cellStyle name="20% - Accent1 4 16 3" xfId="388"/>
    <cellStyle name="20% - Accent1 4 16 4" xfId="389"/>
    <cellStyle name="20% - Accent1 4 16 5" xfId="390"/>
    <cellStyle name="20% - Accent1 4 16 6" xfId="391"/>
    <cellStyle name="20% - Accent1 4 16 7" xfId="392"/>
    <cellStyle name="20% - Accent1 4 16 8" xfId="393"/>
    <cellStyle name="20% - Accent1 4 17" xfId="394"/>
    <cellStyle name="20% - Accent1 4 17 2" xfId="395"/>
    <cellStyle name="20% - Accent1 4 17 3" xfId="396"/>
    <cellStyle name="20% - Accent1 4 17 4" xfId="397"/>
    <cellStyle name="20% - Accent1 4 17 5" xfId="398"/>
    <cellStyle name="20% - Accent1 4 17 6" xfId="399"/>
    <cellStyle name="20% - Accent1 4 17 7" xfId="400"/>
    <cellStyle name="20% - Accent1 4 17 8" xfId="401"/>
    <cellStyle name="20% - Accent1 4 18" xfId="402"/>
    <cellStyle name="20% - Accent1 4 18 2" xfId="403"/>
    <cellStyle name="20% - Accent1 4 18 3" xfId="404"/>
    <cellStyle name="20% - Accent1 4 18 4" xfId="405"/>
    <cellStyle name="20% - Accent1 4 18 5" xfId="406"/>
    <cellStyle name="20% - Accent1 4 18 6" xfId="407"/>
    <cellStyle name="20% - Accent1 4 18 7" xfId="408"/>
    <cellStyle name="20% - Accent1 4 18 8" xfId="409"/>
    <cellStyle name="20% - Accent1 4 19" xfId="410"/>
    <cellStyle name="20% - Accent1 4 2" xfId="411"/>
    <cellStyle name="20% - Accent1 4 2 2" xfId="412"/>
    <cellStyle name="20% - Accent1 4 2 3" xfId="413"/>
    <cellStyle name="20% - Accent1 4 2 4" xfId="414"/>
    <cellStyle name="20% - Accent1 4 2 5" xfId="415"/>
    <cellStyle name="20% - Accent1 4 2 6" xfId="416"/>
    <cellStyle name="20% - Accent1 4 2 7" xfId="417"/>
    <cellStyle name="20% - Accent1 4 2 8" xfId="418"/>
    <cellStyle name="20% - Accent1 4 20" xfId="419"/>
    <cellStyle name="20% - Accent1 4 21" xfId="420"/>
    <cellStyle name="20% - Accent1 4 22" xfId="421"/>
    <cellStyle name="20% - Accent1 4 23" xfId="422"/>
    <cellStyle name="20% - Accent1 4 24" xfId="423"/>
    <cellStyle name="20% - Accent1 4 25" xfId="424"/>
    <cellStyle name="20% - Accent1 4 26" xfId="425"/>
    <cellStyle name="20% - Accent1 4 27" xfId="426"/>
    <cellStyle name="20% - Accent1 4 28" xfId="427"/>
    <cellStyle name="20% - Accent1 4 29" xfId="428"/>
    <cellStyle name="20% - Accent1 4 3" xfId="429"/>
    <cellStyle name="20% - Accent1 4 3 2" xfId="430"/>
    <cellStyle name="20% - Accent1 4 3 3" xfId="431"/>
    <cellStyle name="20% - Accent1 4 3 4" xfId="432"/>
    <cellStyle name="20% - Accent1 4 3 5" xfId="433"/>
    <cellStyle name="20% - Accent1 4 3 6" xfId="434"/>
    <cellStyle name="20% - Accent1 4 3 7" xfId="435"/>
    <cellStyle name="20% - Accent1 4 3 8" xfId="436"/>
    <cellStyle name="20% - Accent1 4 30" xfId="437"/>
    <cellStyle name="20% - Accent1 4 31" xfId="438"/>
    <cellStyle name="20% - Accent1 4 32" xfId="439"/>
    <cellStyle name="20% - Accent1 4 33" xfId="440"/>
    <cellStyle name="20% - Accent1 4 34" xfId="441"/>
    <cellStyle name="20% - Accent1 4 35" xfId="442"/>
    <cellStyle name="20% - Accent1 4 4" xfId="443"/>
    <cellStyle name="20% - Accent1 4 4 2" xfId="444"/>
    <cellStyle name="20% - Accent1 4 4 3" xfId="445"/>
    <cellStyle name="20% - Accent1 4 4 4" xfId="446"/>
    <cellStyle name="20% - Accent1 4 4 5" xfId="447"/>
    <cellStyle name="20% - Accent1 4 4 6" xfId="448"/>
    <cellStyle name="20% - Accent1 4 4 7" xfId="449"/>
    <cellStyle name="20% - Accent1 4 4 8" xfId="450"/>
    <cellStyle name="20% - Accent1 4 5" xfId="451"/>
    <cellStyle name="20% - Accent1 4 5 2" xfId="452"/>
    <cellStyle name="20% - Accent1 4 5 3" xfId="453"/>
    <cellStyle name="20% - Accent1 4 5 4" xfId="454"/>
    <cellStyle name="20% - Accent1 4 5 5" xfId="455"/>
    <cellStyle name="20% - Accent1 4 5 6" xfId="456"/>
    <cellStyle name="20% - Accent1 4 5 7" xfId="457"/>
    <cellStyle name="20% - Accent1 4 5 8" xfId="458"/>
    <cellStyle name="20% - Accent1 4 6" xfId="459"/>
    <cellStyle name="20% - Accent1 4 6 2" xfId="460"/>
    <cellStyle name="20% - Accent1 4 6 3" xfId="461"/>
    <cellStyle name="20% - Accent1 4 6 4" xfId="462"/>
    <cellStyle name="20% - Accent1 4 6 5" xfId="463"/>
    <cellStyle name="20% - Accent1 4 6 6" xfId="464"/>
    <cellStyle name="20% - Accent1 4 6 7" xfId="465"/>
    <cellStyle name="20% - Accent1 4 6 8" xfId="466"/>
    <cellStyle name="20% - Accent1 4 7" xfId="467"/>
    <cellStyle name="20% - Accent1 4 7 2" xfId="468"/>
    <cellStyle name="20% - Accent1 4 7 3" xfId="469"/>
    <cellStyle name="20% - Accent1 4 7 4" xfId="470"/>
    <cellStyle name="20% - Accent1 4 7 5" xfId="471"/>
    <cellStyle name="20% - Accent1 4 7 6" xfId="472"/>
    <cellStyle name="20% - Accent1 4 7 7" xfId="473"/>
    <cellStyle name="20% - Accent1 4 7 8" xfId="474"/>
    <cellStyle name="20% - Accent1 4 8" xfId="475"/>
    <cellStyle name="20% - Accent1 4 8 2" xfId="476"/>
    <cellStyle name="20% - Accent1 4 8 3" xfId="477"/>
    <cellStyle name="20% - Accent1 4 8 4" xfId="478"/>
    <cellStyle name="20% - Accent1 4 8 5" xfId="479"/>
    <cellStyle name="20% - Accent1 4 8 6" xfId="480"/>
    <cellStyle name="20% - Accent1 4 8 7" xfId="481"/>
    <cellStyle name="20% - Accent1 4 8 8" xfId="482"/>
    <cellStyle name="20% - Accent1 4 9" xfId="483"/>
    <cellStyle name="20% - Accent1 4 9 2" xfId="484"/>
    <cellStyle name="20% - Accent1 4 9 3" xfId="485"/>
    <cellStyle name="20% - Accent1 4 9 4" xfId="486"/>
    <cellStyle name="20% - Accent1 4 9 5" xfId="487"/>
    <cellStyle name="20% - Accent1 4 9 6" xfId="488"/>
    <cellStyle name="20% - Accent1 4 9 7" xfId="489"/>
    <cellStyle name="20% - Accent1 4 9 8" xfId="490"/>
    <cellStyle name="20% - Accent1 5" xfId="491"/>
    <cellStyle name="20% - Accent1 5 10" xfId="492"/>
    <cellStyle name="20% - Accent1 5 10 2" xfId="493"/>
    <cellStyle name="20% - Accent1 5 10 3" xfId="494"/>
    <cellStyle name="20% - Accent1 5 10 4" xfId="495"/>
    <cellStyle name="20% - Accent1 5 10 5" xfId="496"/>
    <cellStyle name="20% - Accent1 5 10 6" xfId="497"/>
    <cellStyle name="20% - Accent1 5 10 7" xfId="498"/>
    <cellStyle name="20% - Accent1 5 10 8" xfId="499"/>
    <cellStyle name="20% - Accent1 5 11" xfId="500"/>
    <cellStyle name="20% - Accent1 5 11 2" xfId="501"/>
    <cellStyle name="20% - Accent1 5 11 3" xfId="502"/>
    <cellStyle name="20% - Accent1 5 11 4" xfId="503"/>
    <cellStyle name="20% - Accent1 5 11 5" xfId="504"/>
    <cellStyle name="20% - Accent1 5 11 6" xfId="505"/>
    <cellStyle name="20% - Accent1 5 11 7" xfId="506"/>
    <cellStyle name="20% - Accent1 5 11 8" xfId="507"/>
    <cellStyle name="20% - Accent1 5 12" xfId="508"/>
    <cellStyle name="20% - Accent1 5 12 2" xfId="509"/>
    <cellStyle name="20% - Accent1 5 12 3" xfId="510"/>
    <cellStyle name="20% - Accent1 5 12 4" xfId="511"/>
    <cellStyle name="20% - Accent1 5 12 5" xfId="512"/>
    <cellStyle name="20% - Accent1 5 12 6" xfId="513"/>
    <cellStyle name="20% - Accent1 5 12 7" xfId="514"/>
    <cellStyle name="20% - Accent1 5 12 8" xfId="515"/>
    <cellStyle name="20% - Accent1 5 13" xfId="516"/>
    <cellStyle name="20% - Accent1 5 13 2" xfId="517"/>
    <cellStyle name="20% - Accent1 5 13 3" xfId="518"/>
    <cellStyle name="20% - Accent1 5 13 4" xfId="519"/>
    <cellStyle name="20% - Accent1 5 13 5" xfId="520"/>
    <cellStyle name="20% - Accent1 5 13 6" xfId="521"/>
    <cellStyle name="20% - Accent1 5 13 7" xfId="522"/>
    <cellStyle name="20% - Accent1 5 13 8" xfId="523"/>
    <cellStyle name="20% - Accent1 5 14" xfId="524"/>
    <cellStyle name="20% - Accent1 5 14 2" xfId="525"/>
    <cellStyle name="20% - Accent1 5 14 3" xfId="526"/>
    <cellStyle name="20% - Accent1 5 14 4" xfId="527"/>
    <cellStyle name="20% - Accent1 5 14 5" xfId="528"/>
    <cellStyle name="20% - Accent1 5 14 6" xfId="529"/>
    <cellStyle name="20% - Accent1 5 14 7" xfId="530"/>
    <cellStyle name="20% - Accent1 5 14 8" xfId="531"/>
    <cellStyle name="20% - Accent1 5 15" xfId="532"/>
    <cellStyle name="20% - Accent1 5 15 2" xfId="533"/>
    <cellStyle name="20% - Accent1 5 15 3" xfId="534"/>
    <cellStyle name="20% - Accent1 5 15 4" xfId="535"/>
    <cellStyle name="20% - Accent1 5 15 5" xfId="536"/>
    <cellStyle name="20% - Accent1 5 15 6" xfId="537"/>
    <cellStyle name="20% - Accent1 5 15 7" xfId="538"/>
    <cellStyle name="20% - Accent1 5 15 8" xfId="539"/>
    <cellStyle name="20% - Accent1 5 16" xfId="540"/>
    <cellStyle name="20% - Accent1 5 16 2" xfId="541"/>
    <cellStyle name="20% - Accent1 5 16 3" xfId="542"/>
    <cellStyle name="20% - Accent1 5 16 4" xfId="543"/>
    <cellStyle name="20% - Accent1 5 16 5" xfId="544"/>
    <cellStyle name="20% - Accent1 5 16 6" xfId="545"/>
    <cellStyle name="20% - Accent1 5 16 7" xfId="546"/>
    <cellStyle name="20% - Accent1 5 16 8" xfId="547"/>
    <cellStyle name="20% - Accent1 5 17" xfId="548"/>
    <cellStyle name="20% - Accent1 5 17 2" xfId="549"/>
    <cellStyle name="20% - Accent1 5 17 3" xfId="550"/>
    <cellStyle name="20% - Accent1 5 17 4" xfId="551"/>
    <cellStyle name="20% - Accent1 5 17 5" xfId="552"/>
    <cellStyle name="20% - Accent1 5 17 6" xfId="553"/>
    <cellStyle name="20% - Accent1 5 17 7" xfId="554"/>
    <cellStyle name="20% - Accent1 5 17 8" xfId="555"/>
    <cellStyle name="20% - Accent1 5 18" xfId="556"/>
    <cellStyle name="20% - Accent1 5 18 2" xfId="557"/>
    <cellStyle name="20% - Accent1 5 18 3" xfId="558"/>
    <cellStyle name="20% - Accent1 5 18 4" xfId="559"/>
    <cellStyle name="20% - Accent1 5 18 5" xfId="560"/>
    <cellStyle name="20% - Accent1 5 18 6" xfId="561"/>
    <cellStyle name="20% - Accent1 5 18 7" xfId="562"/>
    <cellStyle name="20% - Accent1 5 18 8" xfId="563"/>
    <cellStyle name="20% - Accent1 5 19" xfId="564"/>
    <cellStyle name="20% - Accent1 5 2" xfId="565"/>
    <cellStyle name="20% - Accent1 5 2 2" xfId="566"/>
    <cellStyle name="20% - Accent1 5 2 3" xfId="567"/>
    <cellStyle name="20% - Accent1 5 2 4" xfId="568"/>
    <cellStyle name="20% - Accent1 5 2 5" xfId="569"/>
    <cellStyle name="20% - Accent1 5 2 6" xfId="570"/>
    <cellStyle name="20% - Accent1 5 2 7" xfId="571"/>
    <cellStyle name="20% - Accent1 5 2 8" xfId="572"/>
    <cellStyle name="20% - Accent1 5 20" xfId="573"/>
    <cellStyle name="20% - Accent1 5 21" xfId="574"/>
    <cellStyle name="20% - Accent1 5 22" xfId="575"/>
    <cellStyle name="20% - Accent1 5 23" xfId="576"/>
    <cellStyle name="20% - Accent1 5 24" xfId="577"/>
    <cellStyle name="20% - Accent1 5 25" xfId="578"/>
    <cellStyle name="20% - Accent1 5 26" xfId="579"/>
    <cellStyle name="20% - Accent1 5 27" xfId="580"/>
    <cellStyle name="20% - Accent1 5 28" xfId="581"/>
    <cellStyle name="20% - Accent1 5 29" xfId="582"/>
    <cellStyle name="20% - Accent1 5 3" xfId="583"/>
    <cellStyle name="20% - Accent1 5 3 2" xfId="584"/>
    <cellStyle name="20% - Accent1 5 3 3" xfId="585"/>
    <cellStyle name="20% - Accent1 5 3 4" xfId="586"/>
    <cellStyle name="20% - Accent1 5 3 5" xfId="587"/>
    <cellStyle name="20% - Accent1 5 3 6" xfId="588"/>
    <cellStyle name="20% - Accent1 5 3 7" xfId="589"/>
    <cellStyle name="20% - Accent1 5 3 8" xfId="590"/>
    <cellStyle name="20% - Accent1 5 30" xfId="591"/>
    <cellStyle name="20% - Accent1 5 31" xfId="592"/>
    <cellStyle name="20% - Accent1 5 32" xfId="593"/>
    <cellStyle name="20% - Accent1 5 33" xfId="594"/>
    <cellStyle name="20% - Accent1 5 34" xfId="595"/>
    <cellStyle name="20% - Accent1 5 35" xfId="596"/>
    <cellStyle name="20% - Accent1 5 4" xfId="597"/>
    <cellStyle name="20% - Accent1 5 4 2" xfId="598"/>
    <cellStyle name="20% - Accent1 5 4 3" xfId="599"/>
    <cellStyle name="20% - Accent1 5 4 4" xfId="600"/>
    <cellStyle name="20% - Accent1 5 4 5" xfId="601"/>
    <cellStyle name="20% - Accent1 5 4 6" xfId="602"/>
    <cellStyle name="20% - Accent1 5 4 7" xfId="603"/>
    <cellStyle name="20% - Accent1 5 4 8" xfId="604"/>
    <cellStyle name="20% - Accent1 5 5" xfId="605"/>
    <cellStyle name="20% - Accent1 5 5 2" xfId="606"/>
    <cellStyle name="20% - Accent1 5 5 3" xfId="607"/>
    <cellStyle name="20% - Accent1 5 5 4" xfId="608"/>
    <cellStyle name="20% - Accent1 5 5 5" xfId="609"/>
    <cellStyle name="20% - Accent1 5 5 6" xfId="610"/>
    <cellStyle name="20% - Accent1 5 5 7" xfId="611"/>
    <cellStyle name="20% - Accent1 5 5 8" xfId="612"/>
    <cellStyle name="20% - Accent1 5 6" xfId="613"/>
    <cellStyle name="20% - Accent1 5 6 2" xfId="614"/>
    <cellStyle name="20% - Accent1 5 6 3" xfId="615"/>
    <cellStyle name="20% - Accent1 5 6 4" xfId="616"/>
    <cellStyle name="20% - Accent1 5 6 5" xfId="617"/>
    <cellStyle name="20% - Accent1 5 6 6" xfId="618"/>
    <cellStyle name="20% - Accent1 5 6 7" xfId="619"/>
    <cellStyle name="20% - Accent1 5 6 8" xfId="620"/>
    <cellStyle name="20% - Accent1 5 7" xfId="621"/>
    <cellStyle name="20% - Accent1 5 7 2" xfId="622"/>
    <cellStyle name="20% - Accent1 5 7 3" xfId="623"/>
    <cellStyle name="20% - Accent1 5 7 4" xfId="624"/>
    <cellStyle name="20% - Accent1 5 7 5" xfId="625"/>
    <cellStyle name="20% - Accent1 5 7 6" xfId="626"/>
    <cellStyle name="20% - Accent1 5 7 7" xfId="627"/>
    <cellStyle name="20% - Accent1 5 7 8" xfId="628"/>
    <cellStyle name="20% - Accent1 5 8" xfId="629"/>
    <cellStyle name="20% - Accent1 5 8 2" xfId="630"/>
    <cellStyle name="20% - Accent1 5 8 3" xfId="631"/>
    <cellStyle name="20% - Accent1 5 8 4" xfId="632"/>
    <cellStyle name="20% - Accent1 5 8 5" xfId="633"/>
    <cellStyle name="20% - Accent1 5 8 6" xfId="634"/>
    <cellStyle name="20% - Accent1 5 8 7" xfId="635"/>
    <cellStyle name="20% - Accent1 5 8 8" xfId="636"/>
    <cellStyle name="20% - Accent1 5 9" xfId="637"/>
    <cellStyle name="20% - Accent1 5 9 2" xfId="638"/>
    <cellStyle name="20% - Accent1 5 9 3" xfId="639"/>
    <cellStyle name="20% - Accent1 5 9 4" xfId="640"/>
    <cellStyle name="20% - Accent1 5 9 5" xfId="641"/>
    <cellStyle name="20% - Accent1 5 9 6" xfId="642"/>
    <cellStyle name="20% - Accent1 5 9 7" xfId="643"/>
    <cellStyle name="20% - Accent1 5 9 8" xfId="644"/>
    <cellStyle name="20% - Accent1 6" xfId="645"/>
    <cellStyle name="20% - Accent2 2" xfId="646"/>
    <cellStyle name="20% - Accent2 2 10" xfId="647"/>
    <cellStyle name="20% - Accent2 2 10 2" xfId="648"/>
    <cellStyle name="20% - Accent2 2 10 3" xfId="649"/>
    <cellStyle name="20% - Accent2 2 10 4" xfId="650"/>
    <cellStyle name="20% - Accent2 2 10 5" xfId="651"/>
    <cellStyle name="20% - Accent2 2 10 6" xfId="652"/>
    <cellStyle name="20% - Accent2 2 10 7" xfId="653"/>
    <cellStyle name="20% - Accent2 2 10 8" xfId="654"/>
    <cellStyle name="20% - Accent2 2 11" xfId="655"/>
    <cellStyle name="20% - Accent2 2 11 2" xfId="656"/>
    <cellStyle name="20% - Accent2 2 11 3" xfId="657"/>
    <cellStyle name="20% - Accent2 2 11 4" xfId="658"/>
    <cellStyle name="20% - Accent2 2 11 5" xfId="659"/>
    <cellStyle name="20% - Accent2 2 11 6" xfId="660"/>
    <cellStyle name="20% - Accent2 2 11 7" xfId="661"/>
    <cellStyle name="20% - Accent2 2 11 8" xfId="662"/>
    <cellStyle name="20% - Accent2 2 12" xfId="663"/>
    <cellStyle name="20% - Accent2 2 12 2" xfId="664"/>
    <cellStyle name="20% - Accent2 2 12 3" xfId="665"/>
    <cellStyle name="20% - Accent2 2 12 4" xfId="666"/>
    <cellStyle name="20% - Accent2 2 12 5" xfId="667"/>
    <cellStyle name="20% - Accent2 2 12 6" xfId="668"/>
    <cellStyle name="20% - Accent2 2 12 7" xfId="669"/>
    <cellStyle name="20% - Accent2 2 12 8" xfId="670"/>
    <cellStyle name="20% - Accent2 2 13" xfId="671"/>
    <cellStyle name="20% - Accent2 2 13 2" xfId="672"/>
    <cellStyle name="20% - Accent2 2 13 3" xfId="673"/>
    <cellStyle name="20% - Accent2 2 13 4" xfId="674"/>
    <cellStyle name="20% - Accent2 2 13 5" xfId="675"/>
    <cellStyle name="20% - Accent2 2 13 6" xfId="676"/>
    <cellStyle name="20% - Accent2 2 13 7" xfId="677"/>
    <cellStyle name="20% - Accent2 2 13 8" xfId="678"/>
    <cellStyle name="20% - Accent2 2 14" xfId="679"/>
    <cellStyle name="20% - Accent2 2 14 2" xfId="680"/>
    <cellStyle name="20% - Accent2 2 14 3" xfId="681"/>
    <cellStyle name="20% - Accent2 2 14 4" xfId="682"/>
    <cellStyle name="20% - Accent2 2 14 5" xfId="683"/>
    <cellStyle name="20% - Accent2 2 14 6" xfId="684"/>
    <cellStyle name="20% - Accent2 2 14 7" xfId="685"/>
    <cellStyle name="20% - Accent2 2 14 8" xfId="686"/>
    <cellStyle name="20% - Accent2 2 15" xfId="687"/>
    <cellStyle name="20% - Accent2 2 15 2" xfId="688"/>
    <cellStyle name="20% - Accent2 2 15 3" xfId="689"/>
    <cellStyle name="20% - Accent2 2 15 4" xfId="690"/>
    <cellStyle name="20% - Accent2 2 15 5" xfId="691"/>
    <cellStyle name="20% - Accent2 2 15 6" xfId="692"/>
    <cellStyle name="20% - Accent2 2 15 7" xfId="693"/>
    <cellStyle name="20% - Accent2 2 15 8" xfId="694"/>
    <cellStyle name="20% - Accent2 2 16" xfId="695"/>
    <cellStyle name="20% - Accent2 2 16 2" xfId="696"/>
    <cellStyle name="20% - Accent2 2 16 3" xfId="697"/>
    <cellStyle name="20% - Accent2 2 16 4" xfId="698"/>
    <cellStyle name="20% - Accent2 2 16 5" xfId="699"/>
    <cellStyle name="20% - Accent2 2 16 6" xfId="700"/>
    <cellStyle name="20% - Accent2 2 16 7" xfId="701"/>
    <cellStyle name="20% - Accent2 2 16 8" xfId="702"/>
    <cellStyle name="20% - Accent2 2 17" xfId="703"/>
    <cellStyle name="20% - Accent2 2 17 2" xfId="704"/>
    <cellStyle name="20% - Accent2 2 17 3" xfId="705"/>
    <cellStyle name="20% - Accent2 2 17 4" xfId="706"/>
    <cellStyle name="20% - Accent2 2 17 5" xfId="707"/>
    <cellStyle name="20% - Accent2 2 17 6" xfId="708"/>
    <cellStyle name="20% - Accent2 2 17 7" xfId="709"/>
    <cellStyle name="20% - Accent2 2 17 8" xfId="710"/>
    <cellStyle name="20% - Accent2 2 18" xfId="711"/>
    <cellStyle name="20% - Accent2 2 18 2" xfId="712"/>
    <cellStyle name="20% - Accent2 2 18 3" xfId="713"/>
    <cellStyle name="20% - Accent2 2 18 4" xfId="714"/>
    <cellStyle name="20% - Accent2 2 18 5" xfId="715"/>
    <cellStyle name="20% - Accent2 2 18 6" xfId="716"/>
    <cellStyle name="20% - Accent2 2 18 7" xfId="717"/>
    <cellStyle name="20% - Accent2 2 18 8" xfId="718"/>
    <cellStyle name="20% - Accent2 2 19" xfId="719"/>
    <cellStyle name="20% - Accent2 2 2" xfId="720"/>
    <cellStyle name="20% - Accent2 2 2 2" xfId="721"/>
    <cellStyle name="20% - Accent2 2 2 3" xfId="722"/>
    <cellStyle name="20% - Accent2 2 2 4" xfId="723"/>
    <cellStyle name="20% - Accent2 2 2 5" xfId="724"/>
    <cellStyle name="20% - Accent2 2 2 6" xfId="725"/>
    <cellStyle name="20% - Accent2 2 2 7" xfId="726"/>
    <cellStyle name="20% - Accent2 2 2 8" xfId="727"/>
    <cellStyle name="20% - Accent2 2 20" xfId="728"/>
    <cellStyle name="20% - Accent2 2 21" xfId="729"/>
    <cellStyle name="20% - Accent2 2 22" xfId="730"/>
    <cellStyle name="20% - Accent2 2 23" xfId="731"/>
    <cellStyle name="20% - Accent2 2 24" xfId="732"/>
    <cellStyle name="20% - Accent2 2 25" xfId="733"/>
    <cellStyle name="20% - Accent2 2 26" xfId="734"/>
    <cellStyle name="20% - Accent2 2 27" xfId="735"/>
    <cellStyle name="20% - Accent2 2 28" xfId="736"/>
    <cellStyle name="20% - Accent2 2 29" xfId="737"/>
    <cellStyle name="20% - Accent2 2 3" xfId="738"/>
    <cellStyle name="20% - Accent2 2 3 2" xfId="739"/>
    <cellStyle name="20% - Accent2 2 3 3" xfId="740"/>
    <cellStyle name="20% - Accent2 2 3 4" xfId="741"/>
    <cellStyle name="20% - Accent2 2 3 5" xfId="742"/>
    <cellStyle name="20% - Accent2 2 3 6" xfId="743"/>
    <cellStyle name="20% - Accent2 2 3 7" xfId="744"/>
    <cellStyle name="20% - Accent2 2 3 8" xfId="745"/>
    <cellStyle name="20% - Accent2 2 30" xfId="746"/>
    <cellStyle name="20% - Accent2 2 31" xfId="747"/>
    <cellStyle name="20% - Accent2 2 32" xfId="748"/>
    <cellStyle name="20% - Accent2 2 33" xfId="749"/>
    <cellStyle name="20% - Accent2 2 34" xfId="750"/>
    <cellStyle name="20% - Accent2 2 35" xfId="751"/>
    <cellStyle name="20% - Accent2 2 36" xfId="752"/>
    <cellStyle name="20% - Accent2 2 37" xfId="753"/>
    <cellStyle name="20% - Accent2 2 38" xfId="754"/>
    <cellStyle name="20% - Accent2 2 4" xfId="755"/>
    <cellStyle name="20% - Accent2 2 4 2" xfId="756"/>
    <cellStyle name="20% - Accent2 2 4 3" xfId="757"/>
    <cellStyle name="20% - Accent2 2 4 4" xfId="758"/>
    <cellStyle name="20% - Accent2 2 4 5" xfId="759"/>
    <cellStyle name="20% - Accent2 2 4 6" xfId="760"/>
    <cellStyle name="20% - Accent2 2 4 7" xfId="761"/>
    <cellStyle name="20% - Accent2 2 4 8" xfId="762"/>
    <cellStyle name="20% - Accent2 2 5" xfId="763"/>
    <cellStyle name="20% - Accent2 2 5 2" xfId="764"/>
    <cellStyle name="20% - Accent2 2 5 3" xfId="765"/>
    <cellStyle name="20% - Accent2 2 5 4" xfId="766"/>
    <cellStyle name="20% - Accent2 2 5 5" xfId="767"/>
    <cellStyle name="20% - Accent2 2 5 6" xfId="768"/>
    <cellStyle name="20% - Accent2 2 5 7" xfId="769"/>
    <cellStyle name="20% - Accent2 2 5 8" xfId="770"/>
    <cellStyle name="20% - Accent2 2 6" xfId="771"/>
    <cellStyle name="20% - Accent2 2 6 2" xfId="772"/>
    <cellStyle name="20% - Accent2 2 6 3" xfId="773"/>
    <cellStyle name="20% - Accent2 2 6 4" xfId="774"/>
    <cellStyle name="20% - Accent2 2 6 5" xfId="775"/>
    <cellStyle name="20% - Accent2 2 6 6" xfId="776"/>
    <cellStyle name="20% - Accent2 2 6 7" xfId="777"/>
    <cellStyle name="20% - Accent2 2 6 8" xfId="778"/>
    <cellStyle name="20% - Accent2 2 7" xfId="779"/>
    <cellStyle name="20% - Accent2 2 7 2" xfId="780"/>
    <cellStyle name="20% - Accent2 2 7 3" xfId="781"/>
    <cellStyle name="20% - Accent2 2 7 4" xfId="782"/>
    <cellStyle name="20% - Accent2 2 7 5" xfId="783"/>
    <cellStyle name="20% - Accent2 2 7 6" xfId="784"/>
    <cellStyle name="20% - Accent2 2 7 7" xfId="785"/>
    <cellStyle name="20% - Accent2 2 7 8" xfId="786"/>
    <cellStyle name="20% - Accent2 2 8" xfId="787"/>
    <cellStyle name="20% - Accent2 2 8 2" xfId="788"/>
    <cellStyle name="20% - Accent2 2 8 3" xfId="789"/>
    <cellStyle name="20% - Accent2 2 8 4" xfId="790"/>
    <cellStyle name="20% - Accent2 2 8 5" xfId="791"/>
    <cellStyle name="20% - Accent2 2 8 6" xfId="792"/>
    <cellStyle name="20% - Accent2 2 8 7" xfId="793"/>
    <cellStyle name="20% - Accent2 2 8 8" xfId="794"/>
    <cellStyle name="20% - Accent2 2 9" xfId="795"/>
    <cellStyle name="20% - Accent2 2 9 2" xfId="796"/>
    <cellStyle name="20% - Accent2 2 9 3" xfId="797"/>
    <cellStyle name="20% - Accent2 2 9 4" xfId="798"/>
    <cellStyle name="20% - Accent2 2 9 5" xfId="799"/>
    <cellStyle name="20% - Accent2 2 9 6" xfId="800"/>
    <cellStyle name="20% - Accent2 2 9 7" xfId="801"/>
    <cellStyle name="20% - Accent2 2 9 8" xfId="802"/>
    <cellStyle name="20% - Accent2 3" xfId="803"/>
    <cellStyle name="20% - Accent2 3 10" xfId="804"/>
    <cellStyle name="20% - Accent2 3 10 2" xfId="805"/>
    <cellStyle name="20% - Accent2 3 10 3" xfId="806"/>
    <cellStyle name="20% - Accent2 3 10 4" xfId="807"/>
    <cellStyle name="20% - Accent2 3 10 5" xfId="808"/>
    <cellStyle name="20% - Accent2 3 10 6" xfId="809"/>
    <cellStyle name="20% - Accent2 3 10 7" xfId="810"/>
    <cellStyle name="20% - Accent2 3 10 8" xfId="811"/>
    <cellStyle name="20% - Accent2 3 11" xfId="812"/>
    <cellStyle name="20% - Accent2 3 11 2" xfId="813"/>
    <cellStyle name="20% - Accent2 3 11 3" xfId="814"/>
    <cellStyle name="20% - Accent2 3 11 4" xfId="815"/>
    <cellStyle name="20% - Accent2 3 11 5" xfId="816"/>
    <cellStyle name="20% - Accent2 3 11 6" xfId="817"/>
    <cellStyle name="20% - Accent2 3 11 7" xfId="818"/>
    <cellStyle name="20% - Accent2 3 11 8" xfId="819"/>
    <cellStyle name="20% - Accent2 3 12" xfId="820"/>
    <cellStyle name="20% - Accent2 3 12 2" xfId="821"/>
    <cellStyle name="20% - Accent2 3 12 3" xfId="822"/>
    <cellStyle name="20% - Accent2 3 12 4" xfId="823"/>
    <cellStyle name="20% - Accent2 3 12 5" xfId="824"/>
    <cellStyle name="20% - Accent2 3 12 6" xfId="825"/>
    <cellStyle name="20% - Accent2 3 12 7" xfId="826"/>
    <cellStyle name="20% - Accent2 3 12 8" xfId="827"/>
    <cellStyle name="20% - Accent2 3 13" xfId="828"/>
    <cellStyle name="20% - Accent2 3 13 2" xfId="829"/>
    <cellStyle name="20% - Accent2 3 13 3" xfId="830"/>
    <cellStyle name="20% - Accent2 3 13 4" xfId="831"/>
    <cellStyle name="20% - Accent2 3 13 5" xfId="832"/>
    <cellStyle name="20% - Accent2 3 13 6" xfId="833"/>
    <cellStyle name="20% - Accent2 3 13 7" xfId="834"/>
    <cellStyle name="20% - Accent2 3 13 8" xfId="835"/>
    <cellStyle name="20% - Accent2 3 14" xfId="836"/>
    <cellStyle name="20% - Accent2 3 14 2" xfId="837"/>
    <cellStyle name="20% - Accent2 3 14 3" xfId="838"/>
    <cellStyle name="20% - Accent2 3 14 4" xfId="839"/>
    <cellStyle name="20% - Accent2 3 14 5" xfId="840"/>
    <cellStyle name="20% - Accent2 3 14 6" xfId="841"/>
    <cellStyle name="20% - Accent2 3 14 7" xfId="842"/>
    <cellStyle name="20% - Accent2 3 14 8" xfId="843"/>
    <cellStyle name="20% - Accent2 3 15" xfId="844"/>
    <cellStyle name="20% - Accent2 3 15 2" xfId="845"/>
    <cellStyle name="20% - Accent2 3 15 3" xfId="846"/>
    <cellStyle name="20% - Accent2 3 15 4" xfId="847"/>
    <cellStyle name="20% - Accent2 3 15 5" xfId="848"/>
    <cellStyle name="20% - Accent2 3 15 6" xfId="849"/>
    <cellStyle name="20% - Accent2 3 15 7" xfId="850"/>
    <cellStyle name="20% - Accent2 3 15 8" xfId="851"/>
    <cellStyle name="20% - Accent2 3 16" xfId="852"/>
    <cellStyle name="20% - Accent2 3 16 2" xfId="853"/>
    <cellStyle name="20% - Accent2 3 16 3" xfId="854"/>
    <cellStyle name="20% - Accent2 3 16 4" xfId="855"/>
    <cellStyle name="20% - Accent2 3 16 5" xfId="856"/>
    <cellStyle name="20% - Accent2 3 16 6" xfId="857"/>
    <cellStyle name="20% - Accent2 3 16 7" xfId="858"/>
    <cellStyle name="20% - Accent2 3 16 8" xfId="859"/>
    <cellStyle name="20% - Accent2 3 17" xfId="860"/>
    <cellStyle name="20% - Accent2 3 17 2" xfId="861"/>
    <cellStyle name="20% - Accent2 3 17 3" xfId="862"/>
    <cellStyle name="20% - Accent2 3 17 4" xfId="863"/>
    <cellStyle name="20% - Accent2 3 17 5" xfId="864"/>
    <cellStyle name="20% - Accent2 3 17 6" xfId="865"/>
    <cellStyle name="20% - Accent2 3 17 7" xfId="866"/>
    <cellStyle name="20% - Accent2 3 17 8" xfId="867"/>
    <cellStyle name="20% - Accent2 3 18" xfId="868"/>
    <cellStyle name="20% - Accent2 3 18 2" xfId="869"/>
    <cellStyle name="20% - Accent2 3 18 3" xfId="870"/>
    <cellStyle name="20% - Accent2 3 18 4" xfId="871"/>
    <cellStyle name="20% - Accent2 3 18 5" xfId="872"/>
    <cellStyle name="20% - Accent2 3 18 6" xfId="873"/>
    <cellStyle name="20% - Accent2 3 18 7" xfId="874"/>
    <cellStyle name="20% - Accent2 3 18 8" xfId="875"/>
    <cellStyle name="20% - Accent2 3 19" xfId="876"/>
    <cellStyle name="20% - Accent2 3 2" xfId="877"/>
    <cellStyle name="20% - Accent2 3 2 2" xfId="878"/>
    <cellStyle name="20% - Accent2 3 2 3" xfId="879"/>
    <cellStyle name="20% - Accent2 3 2 4" xfId="880"/>
    <cellStyle name="20% - Accent2 3 2 5" xfId="881"/>
    <cellStyle name="20% - Accent2 3 2 6" xfId="882"/>
    <cellStyle name="20% - Accent2 3 2 7" xfId="883"/>
    <cellStyle name="20% - Accent2 3 2 8" xfId="884"/>
    <cellStyle name="20% - Accent2 3 20" xfId="885"/>
    <cellStyle name="20% - Accent2 3 21" xfId="886"/>
    <cellStyle name="20% - Accent2 3 22" xfId="887"/>
    <cellStyle name="20% - Accent2 3 23" xfId="888"/>
    <cellStyle name="20% - Accent2 3 24" xfId="889"/>
    <cellStyle name="20% - Accent2 3 25" xfId="890"/>
    <cellStyle name="20% - Accent2 3 26" xfId="891"/>
    <cellStyle name="20% - Accent2 3 27" xfId="892"/>
    <cellStyle name="20% - Accent2 3 28" xfId="893"/>
    <cellStyle name="20% - Accent2 3 29" xfId="894"/>
    <cellStyle name="20% - Accent2 3 3" xfId="895"/>
    <cellStyle name="20% - Accent2 3 3 2" xfId="896"/>
    <cellStyle name="20% - Accent2 3 3 3" xfId="897"/>
    <cellStyle name="20% - Accent2 3 3 4" xfId="898"/>
    <cellStyle name="20% - Accent2 3 3 5" xfId="899"/>
    <cellStyle name="20% - Accent2 3 3 6" xfId="900"/>
    <cellStyle name="20% - Accent2 3 3 7" xfId="901"/>
    <cellStyle name="20% - Accent2 3 3 8" xfId="902"/>
    <cellStyle name="20% - Accent2 3 30" xfId="903"/>
    <cellStyle name="20% - Accent2 3 31" xfId="904"/>
    <cellStyle name="20% - Accent2 3 32" xfId="905"/>
    <cellStyle name="20% - Accent2 3 33" xfId="906"/>
    <cellStyle name="20% - Accent2 3 34" xfId="907"/>
    <cellStyle name="20% - Accent2 3 35" xfId="908"/>
    <cellStyle name="20% - Accent2 3 4" xfId="909"/>
    <cellStyle name="20% - Accent2 3 4 2" xfId="910"/>
    <cellStyle name="20% - Accent2 3 4 3" xfId="911"/>
    <cellStyle name="20% - Accent2 3 4 4" xfId="912"/>
    <cellStyle name="20% - Accent2 3 4 5" xfId="913"/>
    <cellStyle name="20% - Accent2 3 4 6" xfId="914"/>
    <cellStyle name="20% - Accent2 3 4 7" xfId="915"/>
    <cellStyle name="20% - Accent2 3 4 8" xfId="916"/>
    <cellStyle name="20% - Accent2 3 5" xfId="917"/>
    <cellStyle name="20% - Accent2 3 5 2" xfId="918"/>
    <cellStyle name="20% - Accent2 3 5 3" xfId="919"/>
    <cellStyle name="20% - Accent2 3 5 4" xfId="920"/>
    <cellStyle name="20% - Accent2 3 5 5" xfId="921"/>
    <cellStyle name="20% - Accent2 3 5 6" xfId="922"/>
    <cellStyle name="20% - Accent2 3 5 7" xfId="923"/>
    <cellStyle name="20% - Accent2 3 5 8" xfId="924"/>
    <cellStyle name="20% - Accent2 3 6" xfId="925"/>
    <cellStyle name="20% - Accent2 3 6 2" xfId="926"/>
    <cellStyle name="20% - Accent2 3 6 3" xfId="927"/>
    <cellStyle name="20% - Accent2 3 6 4" xfId="928"/>
    <cellStyle name="20% - Accent2 3 6 5" xfId="929"/>
    <cellStyle name="20% - Accent2 3 6 6" xfId="930"/>
    <cellStyle name="20% - Accent2 3 6 7" xfId="931"/>
    <cellStyle name="20% - Accent2 3 6 8" xfId="932"/>
    <cellStyle name="20% - Accent2 3 7" xfId="933"/>
    <cellStyle name="20% - Accent2 3 7 2" xfId="934"/>
    <cellStyle name="20% - Accent2 3 7 3" xfId="935"/>
    <cellStyle name="20% - Accent2 3 7 4" xfId="936"/>
    <cellStyle name="20% - Accent2 3 7 5" xfId="937"/>
    <cellStyle name="20% - Accent2 3 7 6" xfId="938"/>
    <cellStyle name="20% - Accent2 3 7 7" xfId="939"/>
    <cellStyle name="20% - Accent2 3 7 8" xfId="940"/>
    <cellStyle name="20% - Accent2 3 8" xfId="941"/>
    <cellStyle name="20% - Accent2 3 8 2" xfId="942"/>
    <cellStyle name="20% - Accent2 3 8 3" xfId="943"/>
    <cellStyle name="20% - Accent2 3 8 4" xfId="944"/>
    <cellStyle name="20% - Accent2 3 8 5" xfId="945"/>
    <cellStyle name="20% - Accent2 3 8 6" xfId="946"/>
    <cellStyle name="20% - Accent2 3 8 7" xfId="947"/>
    <cellStyle name="20% - Accent2 3 8 8" xfId="948"/>
    <cellStyle name="20% - Accent2 3 9" xfId="949"/>
    <cellStyle name="20% - Accent2 3 9 2" xfId="950"/>
    <cellStyle name="20% - Accent2 3 9 3" xfId="951"/>
    <cellStyle name="20% - Accent2 3 9 4" xfId="952"/>
    <cellStyle name="20% - Accent2 3 9 5" xfId="953"/>
    <cellStyle name="20% - Accent2 3 9 6" xfId="954"/>
    <cellStyle name="20% - Accent2 3 9 7" xfId="955"/>
    <cellStyle name="20% - Accent2 3 9 8" xfId="956"/>
    <cellStyle name="20% - Accent2 4" xfId="957"/>
    <cellStyle name="20% - Accent2 4 10" xfId="958"/>
    <cellStyle name="20% - Accent2 4 10 2" xfId="959"/>
    <cellStyle name="20% - Accent2 4 10 3" xfId="960"/>
    <cellStyle name="20% - Accent2 4 10 4" xfId="961"/>
    <cellStyle name="20% - Accent2 4 10 5" xfId="962"/>
    <cellStyle name="20% - Accent2 4 10 6" xfId="963"/>
    <cellStyle name="20% - Accent2 4 10 7" xfId="964"/>
    <cellStyle name="20% - Accent2 4 10 8" xfId="965"/>
    <cellStyle name="20% - Accent2 4 11" xfId="966"/>
    <cellStyle name="20% - Accent2 4 11 2" xfId="967"/>
    <cellStyle name="20% - Accent2 4 11 3" xfId="968"/>
    <cellStyle name="20% - Accent2 4 11 4" xfId="969"/>
    <cellStyle name="20% - Accent2 4 11 5" xfId="970"/>
    <cellStyle name="20% - Accent2 4 11 6" xfId="971"/>
    <cellStyle name="20% - Accent2 4 11 7" xfId="972"/>
    <cellStyle name="20% - Accent2 4 11 8" xfId="973"/>
    <cellStyle name="20% - Accent2 4 12" xfId="974"/>
    <cellStyle name="20% - Accent2 4 12 2" xfId="975"/>
    <cellStyle name="20% - Accent2 4 12 3" xfId="976"/>
    <cellStyle name="20% - Accent2 4 12 4" xfId="977"/>
    <cellStyle name="20% - Accent2 4 12 5" xfId="978"/>
    <cellStyle name="20% - Accent2 4 12 6" xfId="979"/>
    <cellStyle name="20% - Accent2 4 12 7" xfId="980"/>
    <cellStyle name="20% - Accent2 4 12 8" xfId="981"/>
    <cellStyle name="20% - Accent2 4 13" xfId="982"/>
    <cellStyle name="20% - Accent2 4 13 2" xfId="983"/>
    <cellStyle name="20% - Accent2 4 13 3" xfId="984"/>
    <cellStyle name="20% - Accent2 4 13 4" xfId="985"/>
    <cellStyle name="20% - Accent2 4 13 5" xfId="986"/>
    <cellStyle name="20% - Accent2 4 13 6" xfId="987"/>
    <cellStyle name="20% - Accent2 4 13 7" xfId="988"/>
    <cellStyle name="20% - Accent2 4 13 8" xfId="989"/>
    <cellStyle name="20% - Accent2 4 14" xfId="990"/>
    <cellStyle name="20% - Accent2 4 14 2" xfId="991"/>
    <cellStyle name="20% - Accent2 4 14 3" xfId="992"/>
    <cellStyle name="20% - Accent2 4 14 4" xfId="993"/>
    <cellStyle name="20% - Accent2 4 14 5" xfId="994"/>
    <cellStyle name="20% - Accent2 4 14 6" xfId="995"/>
    <cellStyle name="20% - Accent2 4 14 7" xfId="996"/>
    <cellStyle name="20% - Accent2 4 14 8" xfId="997"/>
    <cellStyle name="20% - Accent2 4 15" xfId="998"/>
    <cellStyle name="20% - Accent2 4 15 2" xfId="999"/>
    <cellStyle name="20% - Accent2 4 15 3" xfId="1000"/>
    <cellStyle name="20% - Accent2 4 15 4" xfId="1001"/>
    <cellStyle name="20% - Accent2 4 15 5" xfId="1002"/>
    <cellStyle name="20% - Accent2 4 15 6" xfId="1003"/>
    <cellStyle name="20% - Accent2 4 15 7" xfId="1004"/>
    <cellStyle name="20% - Accent2 4 15 8" xfId="1005"/>
    <cellStyle name="20% - Accent2 4 16" xfId="1006"/>
    <cellStyle name="20% - Accent2 4 16 2" xfId="1007"/>
    <cellStyle name="20% - Accent2 4 16 3" xfId="1008"/>
    <cellStyle name="20% - Accent2 4 16 4" xfId="1009"/>
    <cellStyle name="20% - Accent2 4 16 5" xfId="1010"/>
    <cellStyle name="20% - Accent2 4 16 6" xfId="1011"/>
    <cellStyle name="20% - Accent2 4 16 7" xfId="1012"/>
    <cellStyle name="20% - Accent2 4 16 8" xfId="1013"/>
    <cellStyle name="20% - Accent2 4 17" xfId="1014"/>
    <cellStyle name="20% - Accent2 4 17 2" xfId="1015"/>
    <cellStyle name="20% - Accent2 4 17 3" xfId="1016"/>
    <cellStyle name="20% - Accent2 4 17 4" xfId="1017"/>
    <cellStyle name="20% - Accent2 4 17 5" xfId="1018"/>
    <cellStyle name="20% - Accent2 4 17 6" xfId="1019"/>
    <cellStyle name="20% - Accent2 4 17 7" xfId="1020"/>
    <cellStyle name="20% - Accent2 4 17 8" xfId="1021"/>
    <cellStyle name="20% - Accent2 4 18" xfId="1022"/>
    <cellStyle name="20% - Accent2 4 18 2" xfId="1023"/>
    <cellStyle name="20% - Accent2 4 18 3" xfId="1024"/>
    <cellStyle name="20% - Accent2 4 18 4" xfId="1025"/>
    <cellStyle name="20% - Accent2 4 18 5" xfId="1026"/>
    <cellStyle name="20% - Accent2 4 18 6" xfId="1027"/>
    <cellStyle name="20% - Accent2 4 18 7" xfId="1028"/>
    <cellStyle name="20% - Accent2 4 18 8" xfId="1029"/>
    <cellStyle name="20% - Accent2 4 19" xfId="1030"/>
    <cellStyle name="20% - Accent2 4 2" xfId="1031"/>
    <cellStyle name="20% - Accent2 4 2 2" xfId="1032"/>
    <cellStyle name="20% - Accent2 4 2 3" xfId="1033"/>
    <cellStyle name="20% - Accent2 4 2 4" xfId="1034"/>
    <cellStyle name="20% - Accent2 4 2 5" xfId="1035"/>
    <cellStyle name="20% - Accent2 4 2 6" xfId="1036"/>
    <cellStyle name="20% - Accent2 4 2 7" xfId="1037"/>
    <cellStyle name="20% - Accent2 4 2 8" xfId="1038"/>
    <cellStyle name="20% - Accent2 4 20" xfId="1039"/>
    <cellStyle name="20% - Accent2 4 21" xfId="1040"/>
    <cellStyle name="20% - Accent2 4 22" xfId="1041"/>
    <cellStyle name="20% - Accent2 4 23" xfId="1042"/>
    <cellStyle name="20% - Accent2 4 24" xfId="1043"/>
    <cellStyle name="20% - Accent2 4 25" xfId="1044"/>
    <cellStyle name="20% - Accent2 4 26" xfId="1045"/>
    <cellStyle name="20% - Accent2 4 27" xfId="1046"/>
    <cellStyle name="20% - Accent2 4 28" xfId="1047"/>
    <cellStyle name="20% - Accent2 4 29" xfId="1048"/>
    <cellStyle name="20% - Accent2 4 3" xfId="1049"/>
    <cellStyle name="20% - Accent2 4 3 2" xfId="1050"/>
    <cellStyle name="20% - Accent2 4 3 3" xfId="1051"/>
    <cellStyle name="20% - Accent2 4 3 4" xfId="1052"/>
    <cellStyle name="20% - Accent2 4 3 5" xfId="1053"/>
    <cellStyle name="20% - Accent2 4 3 6" xfId="1054"/>
    <cellStyle name="20% - Accent2 4 3 7" xfId="1055"/>
    <cellStyle name="20% - Accent2 4 3 8" xfId="1056"/>
    <cellStyle name="20% - Accent2 4 30" xfId="1057"/>
    <cellStyle name="20% - Accent2 4 31" xfId="1058"/>
    <cellStyle name="20% - Accent2 4 32" xfId="1059"/>
    <cellStyle name="20% - Accent2 4 33" xfId="1060"/>
    <cellStyle name="20% - Accent2 4 34" xfId="1061"/>
    <cellStyle name="20% - Accent2 4 35" xfId="1062"/>
    <cellStyle name="20% - Accent2 4 4" xfId="1063"/>
    <cellStyle name="20% - Accent2 4 4 2" xfId="1064"/>
    <cellStyle name="20% - Accent2 4 4 3" xfId="1065"/>
    <cellStyle name="20% - Accent2 4 4 4" xfId="1066"/>
    <cellStyle name="20% - Accent2 4 4 5" xfId="1067"/>
    <cellStyle name="20% - Accent2 4 4 6" xfId="1068"/>
    <cellStyle name="20% - Accent2 4 4 7" xfId="1069"/>
    <cellStyle name="20% - Accent2 4 4 8" xfId="1070"/>
    <cellStyle name="20% - Accent2 4 5" xfId="1071"/>
    <cellStyle name="20% - Accent2 4 5 2" xfId="1072"/>
    <cellStyle name="20% - Accent2 4 5 3" xfId="1073"/>
    <cellStyle name="20% - Accent2 4 5 4" xfId="1074"/>
    <cellStyle name="20% - Accent2 4 5 5" xfId="1075"/>
    <cellStyle name="20% - Accent2 4 5 6" xfId="1076"/>
    <cellStyle name="20% - Accent2 4 5 7" xfId="1077"/>
    <cellStyle name="20% - Accent2 4 5 8" xfId="1078"/>
    <cellStyle name="20% - Accent2 4 6" xfId="1079"/>
    <cellStyle name="20% - Accent2 4 6 2" xfId="1080"/>
    <cellStyle name="20% - Accent2 4 6 3" xfId="1081"/>
    <cellStyle name="20% - Accent2 4 6 4" xfId="1082"/>
    <cellStyle name="20% - Accent2 4 6 5" xfId="1083"/>
    <cellStyle name="20% - Accent2 4 6 6" xfId="1084"/>
    <cellStyle name="20% - Accent2 4 6 7" xfId="1085"/>
    <cellStyle name="20% - Accent2 4 6 8" xfId="1086"/>
    <cellStyle name="20% - Accent2 4 7" xfId="1087"/>
    <cellStyle name="20% - Accent2 4 7 2" xfId="1088"/>
    <cellStyle name="20% - Accent2 4 7 3" xfId="1089"/>
    <cellStyle name="20% - Accent2 4 7 4" xfId="1090"/>
    <cellStyle name="20% - Accent2 4 7 5" xfId="1091"/>
    <cellStyle name="20% - Accent2 4 7 6" xfId="1092"/>
    <cellStyle name="20% - Accent2 4 7 7" xfId="1093"/>
    <cellStyle name="20% - Accent2 4 7 8" xfId="1094"/>
    <cellStyle name="20% - Accent2 4 8" xfId="1095"/>
    <cellStyle name="20% - Accent2 4 8 2" xfId="1096"/>
    <cellStyle name="20% - Accent2 4 8 3" xfId="1097"/>
    <cellStyle name="20% - Accent2 4 8 4" xfId="1098"/>
    <cellStyle name="20% - Accent2 4 8 5" xfId="1099"/>
    <cellStyle name="20% - Accent2 4 8 6" xfId="1100"/>
    <cellStyle name="20% - Accent2 4 8 7" xfId="1101"/>
    <cellStyle name="20% - Accent2 4 8 8" xfId="1102"/>
    <cellStyle name="20% - Accent2 4 9" xfId="1103"/>
    <cellStyle name="20% - Accent2 4 9 2" xfId="1104"/>
    <cellStyle name="20% - Accent2 4 9 3" xfId="1105"/>
    <cellStyle name="20% - Accent2 4 9 4" xfId="1106"/>
    <cellStyle name="20% - Accent2 4 9 5" xfId="1107"/>
    <cellStyle name="20% - Accent2 4 9 6" xfId="1108"/>
    <cellStyle name="20% - Accent2 4 9 7" xfId="1109"/>
    <cellStyle name="20% - Accent2 4 9 8" xfId="1110"/>
    <cellStyle name="20% - Accent2 5" xfId="1111"/>
    <cellStyle name="20% - Accent2 5 10" xfId="1112"/>
    <cellStyle name="20% - Accent2 5 10 2" xfId="1113"/>
    <cellStyle name="20% - Accent2 5 10 3" xfId="1114"/>
    <cellStyle name="20% - Accent2 5 10 4" xfId="1115"/>
    <cellStyle name="20% - Accent2 5 10 5" xfId="1116"/>
    <cellStyle name="20% - Accent2 5 10 6" xfId="1117"/>
    <cellStyle name="20% - Accent2 5 10 7" xfId="1118"/>
    <cellStyle name="20% - Accent2 5 10 8" xfId="1119"/>
    <cellStyle name="20% - Accent2 5 11" xfId="1120"/>
    <cellStyle name="20% - Accent2 5 11 2" xfId="1121"/>
    <cellStyle name="20% - Accent2 5 11 3" xfId="1122"/>
    <cellStyle name="20% - Accent2 5 11 4" xfId="1123"/>
    <cellStyle name="20% - Accent2 5 11 5" xfId="1124"/>
    <cellStyle name="20% - Accent2 5 11 6" xfId="1125"/>
    <cellStyle name="20% - Accent2 5 11 7" xfId="1126"/>
    <cellStyle name="20% - Accent2 5 11 8" xfId="1127"/>
    <cellStyle name="20% - Accent2 5 12" xfId="1128"/>
    <cellStyle name="20% - Accent2 5 12 2" xfId="1129"/>
    <cellStyle name="20% - Accent2 5 12 3" xfId="1130"/>
    <cellStyle name="20% - Accent2 5 12 4" xfId="1131"/>
    <cellStyle name="20% - Accent2 5 12 5" xfId="1132"/>
    <cellStyle name="20% - Accent2 5 12 6" xfId="1133"/>
    <cellStyle name="20% - Accent2 5 12 7" xfId="1134"/>
    <cellStyle name="20% - Accent2 5 12 8" xfId="1135"/>
    <cellStyle name="20% - Accent2 5 13" xfId="1136"/>
    <cellStyle name="20% - Accent2 5 13 2" xfId="1137"/>
    <cellStyle name="20% - Accent2 5 13 3" xfId="1138"/>
    <cellStyle name="20% - Accent2 5 13 4" xfId="1139"/>
    <cellStyle name="20% - Accent2 5 13 5" xfId="1140"/>
    <cellStyle name="20% - Accent2 5 13 6" xfId="1141"/>
    <cellStyle name="20% - Accent2 5 13 7" xfId="1142"/>
    <cellStyle name="20% - Accent2 5 13 8" xfId="1143"/>
    <cellStyle name="20% - Accent2 5 14" xfId="1144"/>
    <cellStyle name="20% - Accent2 5 14 2" xfId="1145"/>
    <cellStyle name="20% - Accent2 5 14 3" xfId="1146"/>
    <cellStyle name="20% - Accent2 5 14 4" xfId="1147"/>
    <cellStyle name="20% - Accent2 5 14 5" xfId="1148"/>
    <cellStyle name="20% - Accent2 5 14 6" xfId="1149"/>
    <cellStyle name="20% - Accent2 5 14 7" xfId="1150"/>
    <cellStyle name="20% - Accent2 5 14 8" xfId="1151"/>
    <cellStyle name="20% - Accent2 5 15" xfId="1152"/>
    <cellStyle name="20% - Accent2 5 15 2" xfId="1153"/>
    <cellStyle name="20% - Accent2 5 15 3" xfId="1154"/>
    <cellStyle name="20% - Accent2 5 15 4" xfId="1155"/>
    <cellStyle name="20% - Accent2 5 15 5" xfId="1156"/>
    <cellStyle name="20% - Accent2 5 15 6" xfId="1157"/>
    <cellStyle name="20% - Accent2 5 15 7" xfId="1158"/>
    <cellStyle name="20% - Accent2 5 15 8" xfId="1159"/>
    <cellStyle name="20% - Accent2 5 16" xfId="1160"/>
    <cellStyle name="20% - Accent2 5 16 2" xfId="1161"/>
    <cellStyle name="20% - Accent2 5 16 3" xfId="1162"/>
    <cellStyle name="20% - Accent2 5 16 4" xfId="1163"/>
    <cellStyle name="20% - Accent2 5 16 5" xfId="1164"/>
    <cellStyle name="20% - Accent2 5 16 6" xfId="1165"/>
    <cellStyle name="20% - Accent2 5 16 7" xfId="1166"/>
    <cellStyle name="20% - Accent2 5 16 8" xfId="1167"/>
    <cellStyle name="20% - Accent2 5 17" xfId="1168"/>
    <cellStyle name="20% - Accent2 5 17 2" xfId="1169"/>
    <cellStyle name="20% - Accent2 5 17 3" xfId="1170"/>
    <cellStyle name="20% - Accent2 5 17 4" xfId="1171"/>
    <cellStyle name="20% - Accent2 5 17 5" xfId="1172"/>
    <cellStyle name="20% - Accent2 5 17 6" xfId="1173"/>
    <cellStyle name="20% - Accent2 5 17 7" xfId="1174"/>
    <cellStyle name="20% - Accent2 5 17 8" xfId="1175"/>
    <cellStyle name="20% - Accent2 5 18" xfId="1176"/>
    <cellStyle name="20% - Accent2 5 18 2" xfId="1177"/>
    <cellStyle name="20% - Accent2 5 18 3" xfId="1178"/>
    <cellStyle name="20% - Accent2 5 18 4" xfId="1179"/>
    <cellStyle name="20% - Accent2 5 18 5" xfId="1180"/>
    <cellStyle name="20% - Accent2 5 18 6" xfId="1181"/>
    <cellStyle name="20% - Accent2 5 18 7" xfId="1182"/>
    <cellStyle name="20% - Accent2 5 18 8" xfId="1183"/>
    <cellStyle name="20% - Accent2 5 19" xfId="1184"/>
    <cellStyle name="20% - Accent2 5 2" xfId="1185"/>
    <cellStyle name="20% - Accent2 5 2 2" xfId="1186"/>
    <cellStyle name="20% - Accent2 5 2 3" xfId="1187"/>
    <cellStyle name="20% - Accent2 5 2 4" xfId="1188"/>
    <cellStyle name="20% - Accent2 5 2 5" xfId="1189"/>
    <cellStyle name="20% - Accent2 5 2 6" xfId="1190"/>
    <cellStyle name="20% - Accent2 5 2 7" xfId="1191"/>
    <cellStyle name="20% - Accent2 5 2 8" xfId="1192"/>
    <cellStyle name="20% - Accent2 5 20" xfId="1193"/>
    <cellStyle name="20% - Accent2 5 21" xfId="1194"/>
    <cellStyle name="20% - Accent2 5 22" xfId="1195"/>
    <cellStyle name="20% - Accent2 5 23" xfId="1196"/>
    <cellStyle name="20% - Accent2 5 24" xfId="1197"/>
    <cellStyle name="20% - Accent2 5 25" xfId="1198"/>
    <cellStyle name="20% - Accent2 5 26" xfId="1199"/>
    <cellStyle name="20% - Accent2 5 27" xfId="1200"/>
    <cellStyle name="20% - Accent2 5 28" xfId="1201"/>
    <cellStyle name="20% - Accent2 5 29" xfId="1202"/>
    <cellStyle name="20% - Accent2 5 3" xfId="1203"/>
    <cellStyle name="20% - Accent2 5 3 2" xfId="1204"/>
    <cellStyle name="20% - Accent2 5 3 3" xfId="1205"/>
    <cellStyle name="20% - Accent2 5 3 4" xfId="1206"/>
    <cellStyle name="20% - Accent2 5 3 5" xfId="1207"/>
    <cellStyle name="20% - Accent2 5 3 6" xfId="1208"/>
    <cellStyle name="20% - Accent2 5 3 7" xfId="1209"/>
    <cellStyle name="20% - Accent2 5 3 8" xfId="1210"/>
    <cellStyle name="20% - Accent2 5 30" xfId="1211"/>
    <cellStyle name="20% - Accent2 5 31" xfId="1212"/>
    <cellStyle name="20% - Accent2 5 32" xfId="1213"/>
    <cellStyle name="20% - Accent2 5 33" xfId="1214"/>
    <cellStyle name="20% - Accent2 5 34" xfId="1215"/>
    <cellStyle name="20% - Accent2 5 35" xfId="1216"/>
    <cellStyle name="20% - Accent2 5 4" xfId="1217"/>
    <cellStyle name="20% - Accent2 5 4 2" xfId="1218"/>
    <cellStyle name="20% - Accent2 5 4 3" xfId="1219"/>
    <cellStyle name="20% - Accent2 5 4 4" xfId="1220"/>
    <cellStyle name="20% - Accent2 5 4 5" xfId="1221"/>
    <cellStyle name="20% - Accent2 5 4 6" xfId="1222"/>
    <cellStyle name="20% - Accent2 5 4 7" xfId="1223"/>
    <cellStyle name="20% - Accent2 5 4 8" xfId="1224"/>
    <cellStyle name="20% - Accent2 5 5" xfId="1225"/>
    <cellStyle name="20% - Accent2 5 5 2" xfId="1226"/>
    <cellStyle name="20% - Accent2 5 5 3" xfId="1227"/>
    <cellStyle name="20% - Accent2 5 5 4" xfId="1228"/>
    <cellStyle name="20% - Accent2 5 5 5" xfId="1229"/>
    <cellStyle name="20% - Accent2 5 5 6" xfId="1230"/>
    <cellStyle name="20% - Accent2 5 5 7" xfId="1231"/>
    <cellStyle name="20% - Accent2 5 5 8" xfId="1232"/>
    <cellStyle name="20% - Accent2 5 6" xfId="1233"/>
    <cellStyle name="20% - Accent2 5 6 2" xfId="1234"/>
    <cellStyle name="20% - Accent2 5 6 3" xfId="1235"/>
    <cellStyle name="20% - Accent2 5 6 4" xfId="1236"/>
    <cellStyle name="20% - Accent2 5 6 5" xfId="1237"/>
    <cellStyle name="20% - Accent2 5 6 6" xfId="1238"/>
    <cellStyle name="20% - Accent2 5 6 7" xfId="1239"/>
    <cellStyle name="20% - Accent2 5 6 8" xfId="1240"/>
    <cellStyle name="20% - Accent2 5 7" xfId="1241"/>
    <cellStyle name="20% - Accent2 5 7 2" xfId="1242"/>
    <cellStyle name="20% - Accent2 5 7 3" xfId="1243"/>
    <cellStyle name="20% - Accent2 5 7 4" xfId="1244"/>
    <cellStyle name="20% - Accent2 5 7 5" xfId="1245"/>
    <cellStyle name="20% - Accent2 5 7 6" xfId="1246"/>
    <cellStyle name="20% - Accent2 5 7 7" xfId="1247"/>
    <cellStyle name="20% - Accent2 5 7 8" xfId="1248"/>
    <cellStyle name="20% - Accent2 5 8" xfId="1249"/>
    <cellStyle name="20% - Accent2 5 8 2" xfId="1250"/>
    <cellStyle name="20% - Accent2 5 8 3" xfId="1251"/>
    <cellStyle name="20% - Accent2 5 8 4" xfId="1252"/>
    <cellStyle name="20% - Accent2 5 8 5" xfId="1253"/>
    <cellStyle name="20% - Accent2 5 8 6" xfId="1254"/>
    <cellStyle name="20% - Accent2 5 8 7" xfId="1255"/>
    <cellStyle name="20% - Accent2 5 8 8" xfId="1256"/>
    <cellStyle name="20% - Accent2 5 9" xfId="1257"/>
    <cellStyle name="20% - Accent2 5 9 2" xfId="1258"/>
    <cellStyle name="20% - Accent2 5 9 3" xfId="1259"/>
    <cellStyle name="20% - Accent2 5 9 4" xfId="1260"/>
    <cellStyle name="20% - Accent2 5 9 5" xfId="1261"/>
    <cellStyle name="20% - Accent2 5 9 6" xfId="1262"/>
    <cellStyle name="20% - Accent2 5 9 7" xfId="1263"/>
    <cellStyle name="20% - Accent2 5 9 8" xfId="1264"/>
    <cellStyle name="20% - Accent2 6" xfId="1265"/>
    <cellStyle name="20% - Accent3 2" xfId="1266"/>
    <cellStyle name="20% - Accent3 2 10" xfId="1267"/>
    <cellStyle name="20% - Accent3 2 10 2" xfId="1268"/>
    <cellStyle name="20% - Accent3 2 10 3" xfId="1269"/>
    <cellStyle name="20% - Accent3 2 10 4" xfId="1270"/>
    <cellStyle name="20% - Accent3 2 10 5" xfId="1271"/>
    <cellStyle name="20% - Accent3 2 10 6" xfId="1272"/>
    <cellStyle name="20% - Accent3 2 10 7" xfId="1273"/>
    <cellStyle name="20% - Accent3 2 10 8" xfId="1274"/>
    <cellStyle name="20% - Accent3 2 11" xfId="1275"/>
    <cellStyle name="20% - Accent3 2 11 2" xfId="1276"/>
    <cellStyle name="20% - Accent3 2 11 3" xfId="1277"/>
    <cellStyle name="20% - Accent3 2 11 4" xfId="1278"/>
    <cellStyle name="20% - Accent3 2 11 5" xfId="1279"/>
    <cellStyle name="20% - Accent3 2 11 6" xfId="1280"/>
    <cellStyle name="20% - Accent3 2 11 7" xfId="1281"/>
    <cellStyle name="20% - Accent3 2 11 8" xfId="1282"/>
    <cellStyle name="20% - Accent3 2 12" xfId="1283"/>
    <cellStyle name="20% - Accent3 2 12 2" xfId="1284"/>
    <cellStyle name="20% - Accent3 2 12 3" xfId="1285"/>
    <cellStyle name="20% - Accent3 2 12 4" xfId="1286"/>
    <cellStyle name="20% - Accent3 2 12 5" xfId="1287"/>
    <cellStyle name="20% - Accent3 2 12 6" xfId="1288"/>
    <cellStyle name="20% - Accent3 2 12 7" xfId="1289"/>
    <cellStyle name="20% - Accent3 2 12 8" xfId="1290"/>
    <cellStyle name="20% - Accent3 2 13" xfId="1291"/>
    <cellStyle name="20% - Accent3 2 13 2" xfId="1292"/>
    <cellStyle name="20% - Accent3 2 13 3" xfId="1293"/>
    <cellStyle name="20% - Accent3 2 13 4" xfId="1294"/>
    <cellStyle name="20% - Accent3 2 13 5" xfId="1295"/>
    <cellStyle name="20% - Accent3 2 13 6" xfId="1296"/>
    <cellStyle name="20% - Accent3 2 13 7" xfId="1297"/>
    <cellStyle name="20% - Accent3 2 13 8" xfId="1298"/>
    <cellStyle name="20% - Accent3 2 14" xfId="1299"/>
    <cellStyle name="20% - Accent3 2 14 2" xfId="1300"/>
    <cellStyle name="20% - Accent3 2 14 3" xfId="1301"/>
    <cellStyle name="20% - Accent3 2 14 4" xfId="1302"/>
    <cellStyle name="20% - Accent3 2 14 5" xfId="1303"/>
    <cellStyle name="20% - Accent3 2 14 6" xfId="1304"/>
    <cellStyle name="20% - Accent3 2 14 7" xfId="1305"/>
    <cellStyle name="20% - Accent3 2 14 8" xfId="1306"/>
    <cellStyle name="20% - Accent3 2 15" xfId="1307"/>
    <cellStyle name="20% - Accent3 2 15 2" xfId="1308"/>
    <cellStyle name="20% - Accent3 2 15 3" xfId="1309"/>
    <cellStyle name="20% - Accent3 2 15 4" xfId="1310"/>
    <cellStyle name="20% - Accent3 2 15 5" xfId="1311"/>
    <cellStyle name="20% - Accent3 2 15 6" xfId="1312"/>
    <cellStyle name="20% - Accent3 2 15 7" xfId="1313"/>
    <cellStyle name="20% - Accent3 2 15 8" xfId="1314"/>
    <cellStyle name="20% - Accent3 2 16" xfId="1315"/>
    <cellStyle name="20% - Accent3 2 16 2" xfId="1316"/>
    <cellStyle name="20% - Accent3 2 16 3" xfId="1317"/>
    <cellStyle name="20% - Accent3 2 16 4" xfId="1318"/>
    <cellStyle name="20% - Accent3 2 16 5" xfId="1319"/>
    <cellStyle name="20% - Accent3 2 16 6" xfId="1320"/>
    <cellStyle name="20% - Accent3 2 16 7" xfId="1321"/>
    <cellStyle name="20% - Accent3 2 16 8" xfId="1322"/>
    <cellStyle name="20% - Accent3 2 17" xfId="1323"/>
    <cellStyle name="20% - Accent3 2 17 2" xfId="1324"/>
    <cellStyle name="20% - Accent3 2 17 3" xfId="1325"/>
    <cellStyle name="20% - Accent3 2 17 4" xfId="1326"/>
    <cellStyle name="20% - Accent3 2 17 5" xfId="1327"/>
    <cellStyle name="20% - Accent3 2 17 6" xfId="1328"/>
    <cellStyle name="20% - Accent3 2 17 7" xfId="1329"/>
    <cellStyle name="20% - Accent3 2 17 8" xfId="1330"/>
    <cellStyle name="20% - Accent3 2 18" xfId="1331"/>
    <cellStyle name="20% - Accent3 2 18 2" xfId="1332"/>
    <cellStyle name="20% - Accent3 2 18 3" xfId="1333"/>
    <cellStyle name="20% - Accent3 2 18 4" xfId="1334"/>
    <cellStyle name="20% - Accent3 2 18 5" xfId="1335"/>
    <cellStyle name="20% - Accent3 2 18 6" xfId="1336"/>
    <cellStyle name="20% - Accent3 2 18 7" xfId="1337"/>
    <cellStyle name="20% - Accent3 2 18 8" xfId="1338"/>
    <cellStyle name="20% - Accent3 2 19" xfId="1339"/>
    <cellStyle name="20% - Accent3 2 2" xfId="1340"/>
    <cellStyle name="20% - Accent3 2 2 2" xfId="1341"/>
    <cellStyle name="20% - Accent3 2 2 3" xfId="1342"/>
    <cellStyle name="20% - Accent3 2 2 4" xfId="1343"/>
    <cellStyle name="20% - Accent3 2 2 5" xfId="1344"/>
    <cellStyle name="20% - Accent3 2 2 6" xfId="1345"/>
    <cellStyle name="20% - Accent3 2 2 7" xfId="1346"/>
    <cellStyle name="20% - Accent3 2 2 8" xfId="1347"/>
    <cellStyle name="20% - Accent3 2 20" xfId="1348"/>
    <cellStyle name="20% - Accent3 2 21" xfId="1349"/>
    <cellStyle name="20% - Accent3 2 22" xfId="1350"/>
    <cellStyle name="20% - Accent3 2 23" xfId="1351"/>
    <cellStyle name="20% - Accent3 2 24" xfId="1352"/>
    <cellStyle name="20% - Accent3 2 25" xfId="1353"/>
    <cellStyle name="20% - Accent3 2 26" xfId="1354"/>
    <cellStyle name="20% - Accent3 2 27" xfId="1355"/>
    <cellStyle name="20% - Accent3 2 28" xfId="1356"/>
    <cellStyle name="20% - Accent3 2 29" xfId="1357"/>
    <cellStyle name="20% - Accent3 2 3" xfId="1358"/>
    <cellStyle name="20% - Accent3 2 3 2" xfId="1359"/>
    <cellStyle name="20% - Accent3 2 3 3" xfId="1360"/>
    <cellStyle name="20% - Accent3 2 3 4" xfId="1361"/>
    <cellStyle name="20% - Accent3 2 3 5" xfId="1362"/>
    <cellStyle name="20% - Accent3 2 3 6" xfId="1363"/>
    <cellStyle name="20% - Accent3 2 3 7" xfId="1364"/>
    <cellStyle name="20% - Accent3 2 3 8" xfId="1365"/>
    <cellStyle name="20% - Accent3 2 30" xfId="1366"/>
    <cellStyle name="20% - Accent3 2 31" xfId="1367"/>
    <cellStyle name="20% - Accent3 2 32" xfId="1368"/>
    <cellStyle name="20% - Accent3 2 33" xfId="1369"/>
    <cellStyle name="20% - Accent3 2 34" xfId="1370"/>
    <cellStyle name="20% - Accent3 2 35" xfId="1371"/>
    <cellStyle name="20% - Accent3 2 36" xfId="1372"/>
    <cellStyle name="20% - Accent3 2 37" xfId="1373"/>
    <cellStyle name="20% - Accent3 2 38" xfId="1374"/>
    <cellStyle name="20% - Accent3 2 4" xfId="1375"/>
    <cellStyle name="20% - Accent3 2 4 2" xfId="1376"/>
    <cellStyle name="20% - Accent3 2 4 3" xfId="1377"/>
    <cellStyle name="20% - Accent3 2 4 4" xfId="1378"/>
    <cellStyle name="20% - Accent3 2 4 5" xfId="1379"/>
    <cellStyle name="20% - Accent3 2 4 6" xfId="1380"/>
    <cellStyle name="20% - Accent3 2 4 7" xfId="1381"/>
    <cellStyle name="20% - Accent3 2 4 8" xfId="1382"/>
    <cellStyle name="20% - Accent3 2 5" xfId="1383"/>
    <cellStyle name="20% - Accent3 2 5 2" xfId="1384"/>
    <cellStyle name="20% - Accent3 2 5 3" xfId="1385"/>
    <cellStyle name="20% - Accent3 2 5 4" xfId="1386"/>
    <cellStyle name="20% - Accent3 2 5 5" xfId="1387"/>
    <cellStyle name="20% - Accent3 2 5 6" xfId="1388"/>
    <cellStyle name="20% - Accent3 2 5 7" xfId="1389"/>
    <cellStyle name="20% - Accent3 2 5 8" xfId="1390"/>
    <cellStyle name="20% - Accent3 2 6" xfId="1391"/>
    <cellStyle name="20% - Accent3 2 6 2" xfId="1392"/>
    <cellStyle name="20% - Accent3 2 6 3" xfId="1393"/>
    <cellStyle name="20% - Accent3 2 6 4" xfId="1394"/>
    <cellStyle name="20% - Accent3 2 6 5" xfId="1395"/>
    <cellStyle name="20% - Accent3 2 6 6" xfId="1396"/>
    <cellStyle name="20% - Accent3 2 6 7" xfId="1397"/>
    <cellStyle name="20% - Accent3 2 6 8" xfId="1398"/>
    <cellStyle name="20% - Accent3 2 7" xfId="1399"/>
    <cellStyle name="20% - Accent3 2 7 2" xfId="1400"/>
    <cellStyle name="20% - Accent3 2 7 3" xfId="1401"/>
    <cellStyle name="20% - Accent3 2 7 4" xfId="1402"/>
    <cellStyle name="20% - Accent3 2 7 5" xfId="1403"/>
    <cellStyle name="20% - Accent3 2 7 6" xfId="1404"/>
    <cellStyle name="20% - Accent3 2 7 7" xfId="1405"/>
    <cellStyle name="20% - Accent3 2 7 8" xfId="1406"/>
    <cellStyle name="20% - Accent3 2 8" xfId="1407"/>
    <cellStyle name="20% - Accent3 2 8 2" xfId="1408"/>
    <cellStyle name="20% - Accent3 2 8 3" xfId="1409"/>
    <cellStyle name="20% - Accent3 2 8 4" xfId="1410"/>
    <cellStyle name="20% - Accent3 2 8 5" xfId="1411"/>
    <cellStyle name="20% - Accent3 2 8 6" xfId="1412"/>
    <cellStyle name="20% - Accent3 2 8 7" xfId="1413"/>
    <cellStyle name="20% - Accent3 2 8 8" xfId="1414"/>
    <cellStyle name="20% - Accent3 2 9" xfId="1415"/>
    <cellStyle name="20% - Accent3 2 9 2" xfId="1416"/>
    <cellStyle name="20% - Accent3 2 9 3" xfId="1417"/>
    <cellStyle name="20% - Accent3 2 9 4" xfId="1418"/>
    <cellStyle name="20% - Accent3 2 9 5" xfId="1419"/>
    <cellStyle name="20% - Accent3 2 9 6" xfId="1420"/>
    <cellStyle name="20% - Accent3 2 9 7" xfId="1421"/>
    <cellStyle name="20% - Accent3 2 9 8" xfId="1422"/>
    <cellStyle name="20% - Accent3 3" xfId="1423"/>
    <cellStyle name="20% - Accent3 3 10" xfId="1424"/>
    <cellStyle name="20% - Accent3 3 10 2" xfId="1425"/>
    <cellStyle name="20% - Accent3 3 10 3" xfId="1426"/>
    <cellStyle name="20% - Accent3 3 10 4" xfId="1427"/>
    <cellStyle name="20% - Accent3 3 10 5" xfId="1428"/>
    <cellStyle name="20% - Accent3 3 10 6" xfId="1429"/>
    <cellStyle name="20% - Accent3 3 10 7" xfId="1430"/>
    <cellStyle name="20% - Accent3 3 10 8" xfId="1431"/>
    <cellStyle name="20% - Accent3 3 11" xfId="1432"/>
    <cellStyle name="20% - Accent3 3 11 2" xfId="1433"/>
    <cellStyle name="20% - Accent3 3 11 3" xfId="1434"/>
    <cellStyle name="20% - Accent3 3 11 4" xfId="1435"/>
    <cellStyle name="20% - Accent3 3 11 5" xfId="1436"/>
    <cellStyle name="20% - Accent3 3 11 6" xfId="1437"/>
    <cellStyle name="20% - Accent3 3 11 7" xfId="1438"/>
    <cellStyle name="20% - Accent3 3 11 8" xfId="1439"/>
    <cellStyle name="20% - Accent3 3 12" xfId="1440"/>
    <cellStyle name="20% - Accent3 3 12 2" xfId="1441"/>
    <cellStyle name="20% - Accent3 3 12 3" xfId="1442"/>
    <cellStyle name="20% - Accent3 3 12 4" xfId="1443"/>
    <cellStyle name="20% - Accent3 3 12 5" xfId="1444"/>
    <cellStyle name="20% - Accent3 3 12 6" xfId="1445"/>
    <cellStyle name="20% - Accent3 3 12 7" xfId="1446"/>
    <cellStyle name="20% - Accent3 3 12 8" xfId="1447"/>
    <cellStyle name="20% - Accent3 3 13" xfId="1448"/>
    <cellStyle name="20% - Accent3 3 13 2" xfId="1449"/>
    <cellStyle name="20% - Accent3 3 13 3" xfId="1450"/>
    <cellStyle name="20% - Accent3 3 13 4" xfId="1451"/>
    <cellStyle name="20% - Accent3 3 13 5" xfId="1452"/>
    <cellStyle name="20% - Accent3 3 13 6" xfId="1453"/>
    <cellStyle name="20% - Accent3 3 13 7" xfId="1454"/>
    <cellStyle name="20% - Accent3 3 13 8" xfId="1455"/>
    <cellStyle name="20% - Accent3 3 14" xfId="1456"/>
    <cellStyle name="20% - Accent3 3 14 2" xfId="1457"/>
    <cellStyle name="20% - Accent3 3 14 3" xfId="1458"/>
    <cellStyle name="20% - Accent3 3 14 4" xfId="1459"/>
    <cellStyle name="20% - Accent3 3 14 5" xfId="1460"/>
    <cellStyle name="20% - Accent3 3 14 6" xfId="1461"/>
    <cellStyle name="20% - Accent3 3 14 7" xfId="1462"/>
    <cellStyle name="20% - Accent3 3 14 8" xfId="1463"/>
    <cellStyle name="20% - Accent3 3 15" xfId="1464"/>
    <cellStyle name="20% - Accent3 3 15 2" xfId="1465"/>
    <cellStyle name="20% - Accent3 3 15 3" xfId="1466"/>
    <cellStyle name="20% - Accent3 3 15 4" xfId="1467"/>
    <cellStyle name="20% - Accent3 3 15 5" xfId="1468"/>
    <cellStyle name="20% - Accent3 3 15 6" xfId="1469"/>
    <cellStyle name="20% - Accent3 3 15 7" xfId="1470"/>
    <cellStyle name="20% - Accent3 3 15 8" xfId="1471"/>
    <cellStyle name="20% - Accent3 3 16" xfId="1472"/>
    <cellStyle name="20% - Accent3 3 16 2" xfId="1473"/>
    <cellStyle name="20% - Accent3 3 16 3" xfId="1474"/>
    <cellStyle name="20% - Accent3 3 16 4" xfId="1475"/>
    <cellStyle name="20% - Accent3 3 16 5" xfId="1476"/>
    <cellStyle name="20% - Accent3 3 16 6" xfId="1477"/>
    <cellStyle name="20% - Accent3 3 16 7" xfId="1478"/>
    <cellStyle name="20% - Accent3 3 16 8" xfId="1479"/>
    <cellStyle name="20% - Accent3 3 17" xfId="1480"/>
    <cellStyle name="20% - Accent3 3 17 2" xfId="1481"/>
    <cellStyle name="20% - Accent3 3 17 3" xfId="1482"/>
    <cellStyle name="20% - Accent3 3 17 4" xfId="1483"/>
    <cellStyle name="20% - Accent3 3 17 5" xfId="1484"/>
    <cellStyle name="20% - Accent3 3 17 6" xfId="1485"/>
    <cellStyle name="20% - Accent3 3 17 7" xfId="1486"/>
    <cellStyle name="20% - Accent3 3 17 8" xfId="1487"/>
    <cellStyle name="20% - Accent3 3 18" xfId="1488"/>
    <cellStyle name="20% - Accent3 3 18 2" xfId="1489"/>
    <cellStyle name="20% - Accent3 3 18 3" xfId="1490"/>
    <cellStyle name="20% - Accent3 3 18 4" xfId="1491"/>
    <cellStyle name="20% - Accent3 3 18 5" xfId="1492"/>
    <cellStyle name="20% - Accent3 3 18 6" xfId="1493"/>
    <cellStyle name="20% - Accent3 3 18 7" xfId="1494"/>
    <cellStyle name="20% - Accent3 3 18 8" xfId="1495"/>
    <cellStyle name="20% - Accent3 3 19" xfId="1496"/>
    <cellStyle name="20% - Accent3 3 2" xfId="1497"/>
    <cellStyle name="20% - Accent3 3 2 2" xfId="1498"/>
    <cellStyle name="20% - Accent3 3 2 3" xfId="1499"/>
    <cellStyle name="20% - Accent3 3 2 4" xfId="1500"/>
    <cellStyle name="20% - Accent3 3 2 5" xfId="1501"/>
    <cellStyle name="20% - Accent3 3 2 6" xfId="1502"/>
    <cellStyle name="20% - Accent3 3 2 7" xfId="1503"/>
    <cellStyle name="20% - Accent3 3 2 8" xfId="1504"/>
    <cellStyle name="20% - Accent3 3 20" xfId="1505"/>
    <cellStyle name="20% - Accent3 3 21" xfId="1506"/>
    <cellStyle name="20% - Accent3 3 22" xfId="1507"/>
    <cellStyle name="20% - Accent3 3 23" xfId="1508"/>
    <cellStyle name="20% - Accent3 3 24" xfId="1509"/>
    <cellStyle name="20% - Accent3 3 25" xfId="1510"/>
    <cellStyle name="20% - Accent3 3 26" xfId="1511"/>
    <cellStyle name="20% - Accent3 3 27" xfId="1512"/>
    <cellStyle name="20% - Accent3 3 28" xfId="1513"/>
    <cellStyle name="20% - Accent3 3 29" xfId="1514"/>
    <cellStyle name="20% - Accent3 3 3" xfId="1515"/>
    <cellStyle name="20% - Accent3 3 3 2" xfId="1516"/>
    <cellStyle name="20% - Accent3 3 3 3" xfId="1517"/>
    <cellStyle name="20% - Accent3 3 3 4" xfId="1518"/>
    <cellStyle name="20% - Accent3 3 3 5" xfId="1519"/>
    <cellStyle name="20% - Accent3 3 3 6" xfId="1520"/>
    <cellStyle name="20% - Accent3 3 3 7" xfId="1521"/>
    <cellStyle name="20% - Accent3 3 3 8" xfId="1522"/>
    <cellStyle name="20% - Accent3 3 30" xfId="1523"/>
    <cellStyle name="20% - Accent3 3 31" xfId="1524"/>
    <cellStyle name="20% - Accent3 3 32" xfId="1525"/>
    <cellStyle name="20% - Accent3 3 33" xfId="1526"/>
    <cellStyle name="20% - Accent3 3 34" xfId="1527"/>
    <cellStyle name="20% - Accent3 3 35" xfId="1528"/>
    <cellStyle name="20% - Accent3 3 4" xfId="1529"/>
    <cellStyle name="20% - Accent3 3 4 2" xfId="1530"/>
    <cellStyle name="20% - Accent3 3 4 3" xfId="1531"/>
    <cellStyle name="20% - Accent3 3 4 4" xfId="1532"/>
    <cellStyle name="20% - Accent3 3 4 5" xfId="1533"/>
    <cellStyle name="20% - Accent3 3 4 6" xfId="1534"/>
    <cellStyle name="20% - Accent3 3 4 7" xfId="1535"/>
    <cellStyle name="20% - Accent3 3 4 8" xfId="1536"/>
    <cellStyle name="20% - Accent3 3 5" xfId="1537"/>
    <cellStyle name="20% - Accent3 3 5 2" xfId="1538"/>
    <cellStyle name="20% - Accent3 3 5 3" xfId="1539"/>
    <cellStyle name="20% - Accent3 3 5 4" xfId="1540"/>
    <cellStyle name="20% - Accent3 3 5 5" xfId="1541"/>
    <cellStyle name="20% - Accent3 3 5 6" xfId="1542"/>
    <cellStyle name="20% - Accent3 3 5 7" xfId="1543"/>
    <cellStyle name="20% - Accent3 3 5 8" xfId="1544"/>
    <cellStyle name="20% - Accent3 3 6" xfId="1545"/>
    <cellStyle name="20% - Accent3 3 6 2" xfId="1546"/>
    <cellStyle name="20% - Accent3 3 6 3" xfId="1547"/>
    <cellStyle name="20% - Accent3 3 6 4" xfId="1548"/>
    <cellStyle name="20% - Accent3 3 6 5" xfId="1549"/>
    <cellStyle name="20% - Accent3 3 6 6" xfId="1550"/>
    <cellStyle name="20% - Accent3 3 6 7" xfId="1551"/>
    <cellStyle name="20% - Accent3 3 6 8" xfId="1552"/>
    <cellStyle name="20% - Accent3 3 7" xfId="1553"/>
    <cellStyle name="20% - Accent3 3 7 2" xfId="1554"/>
    <cellStyle name="20% - Accent3 3 7 3" xfId="1555"/>
    <cellStyle name="20% - Accent3 3 7 4" xfId="1556"/>
    <cellStyle name="20% - Accent3 3 7 5" xfId="1557"/>
    <cellStyle name="20% - Accent3 3 7 6" xfId="1558"/>
    <cellStyle name="20% - Accent3 3 7 7" xfId="1559"/>
    <cellStyle name="20% - Accent3 3 7 8" xfId="1560"/>
    <cellStyle name="20% - Accent3 3 8" xfId="1561"/>
    <cellStyle name="20% - Accent3 3 8 2" xfId="1562"/>
    <cellStyle name="20% - Accent3 3 8 3" xfId="1563"/>
    <cellStyle name="20% - Accent3 3 8 4" xfId="1564"/>
    <cellStyle name="20% - Accent3 3 8 5" xfId="1565"/>
    <cellStyle name="20% - Accent3 3 8 6" xfId="1566"/>
    <cellStyle name="20% - Accent3 3 8 7" xfId="1567"/>
    <cellStyle name="20% - Accent3 3 8 8" xfId="1568"/>
    <cellStyle name="20% - Accent3 3 9" xfId="1569"/>
    <cellStyle name="20% - Accent3 3 9 2" xfId="1570"/>
    <cellStyle name="20% - Accent3 3 9 3" xfId="1571"/>
    <cellStyle name="20% - Accent3 3 9 4" xfId="1572"/>
    <cellStyle name="20% - Accent3 3 9 5" xfId="1573"/>
    <cellStyle name="20% - Accent3 3 9 6" xfId="1574"/>
    <cellStyle name="20% - Accent3 3 9 7" xfId="1575"/>
    <cellStyle name="20% - Accent3 3 9 8" xfId="1576"/>
    <cellStyle name="20% - Accent3 4" xfId="1577"/>
    <cellStyle name="20% - Accent3 4 10" xfId="1578"/>
    <cellStyle name="20% - Accent3 4 10 2" xfId="1579"/>
    <cellStyle name="20% - Accent3 4 10 3" xfId="1580"/>
    <cellStyle name="20% - Accent3 4 10 4" xfId="1581"/>
    <cellStyle name="20% - Accent3 4 10 5" xfId="1582"/>
    <cellStyle name="20% - Accent3 4 10 6" xfId="1583"/>
    <cellStyle name="20% - Accent3 4 10 7" xfId="1584"/>
    <cellStyle name="20% - Accent3 4 10 8" xfId="1585"/>
    <cellStyle name="20% - Accent3 4 11" xfId="1586"/>
    <cellStyle name="20% - Accent3 4 11 2" xfId="1587"/>
    <cellStyle name="20% - Accent3 4 11 3" xfId="1588"/>
    <cellStyle name="20% - Accent3 4 11 4" xfId="1589"/>
    <cellStyle name="20% - Accent3 4 11 5" xfId="1590"/>
    <cellStyle name="20% - Accent3 4 11 6" xfId="1591"/>
    <cellStyle name="20% - Accent3 4 11 7" xfId="1592"/>
    <cellStyle name="20% - Accent3 4 11 8" xfId="1593"/>
    <cellStyle name="20% - Accent3 4 12" xfId="1594"/>
    <cellStyle name="20% - Accent3 4 12 2" xfId="1595"/>
    <cellStyle name="20% - Accent3 4 12 3" xfId="1596"/>
    <cellStyle name="20% - Accent3 4 12 4" xfId="1597"/>
    <cellStyle name="20% - Accent3 4 12 5" xfId="1598"/>
    <cellStyle name="20% - Accent3 4 12 6" xfId="1599"/>
    <cellStyle name="20% - Accent3 4 12 7" xfId="1600"/>
    <cellStyle name="20% - Accent3 4 12 8" xfId="1601"/>
    <cellStyle name="20% - Accent3 4 13" xfId="1602"/>
    <cellStyle name="20% - Accent3 4 13 2" xfId="1603"/>
    <cellStyle name="20% - Accent3 4 13 3" xfId="1604"/>
    <cellStyle name="20% - Accent3 4 13 4" xfId="1605"/>
    <cellStyle name="20% - Accent3 4 13 5" xfId="1606"/>
    <cellStyle name="20% - Accent3 4 13 6" xfId="1607"/>
    <cellStyle name="20% - Accent3 4 13 7" xfId="1608"/>
    <cellStyle name="20% - Accent3 4 13 8" xfId="1609"/>
    <cellStyle name="20% - Accent3 4 14" xfId="1610"/>
    <cellStyle name="20% - Accent3 4 14 2" xfId="1611"/>
    <cellStyle name="20% - Accent3 4 14 3" xfId="1612"/>
    <cellStyle name="20% - Accent3 4 14 4" xfId="1613"/>
    <cellStyle name="20% - Accent3 4 14 5" xfId="1614"/>
    <cellStyle name="20% - Accent3 4 14 6" xfId="1615"/>
    <cellStyle name="20% - Accent3 4 14 7" xfId="1616"/>
    <cellStyle name="20% - Accent3 4 14 8" xfId="1617"/>
    <cellStyle name="20% - Accent3 4 15" xfId="1618"/>
    <cellStyle name="20% - Accent3 4 15 2" xfId="1619"/>
    <cellStyle name="20% - Accent3 4 15 3" xfId="1620"/>
    <cellStyle name="20% - Accent3 4 15 4" xfId="1621"/>
    <cellStyle name="20% - Accent3 4 15 5" xfId="1622"/>
    <cellStyle name="20% - Accent3 4 15 6" xfId="1623"/>
    <cellStyle name="20% - Accent3 4 15 7" xfId="1624"/>
    <cellStyle name="20% - Accent3 4 15 8" xfId="1625"/>
    <cellStyle name="20% - Accent3 4 16" xfId="1626"/>
    <cellStyle name="20% - Accent3 4 16 2" xfId="1627"/>
    <cellStyle name="20% - Accent3 4 16 3" xfId="1628"/>
    <cellStyle name="20% - Accent3 4 16 4" xfId="1629"/>
    <cellStyle name="20% - Accent3 4 16 5" xfId="1630"/>
    <cellStyle name="20% - Accent3 4 16 6" xfId="1631"/>
    <cellStyle name="20% - Accent3 4 16 7" xfId="1632"/>
    <cellStyle name="20% - Accent3 4 16 8" xfId="1633"/>
    <cellStyle name="20% - Accent3 4 17" xfId="1634"/>
    <cellStyle name="20% - Accent3 4 17 2" xfId="1635"/>
    <cellStyle name="20% - Accent3 4 17 3" xfId="1636"/>
    <cellStyle name="20% - Accent3 4 17 4" xfId="1637"/>
    <cellStyle name="20% - Accent3 4 17 5" xfId="1638"/>
    <cellStyle name="20% - Accent3 4 17 6" xfId="1639"/>
    <cellStyle name="20% - Accent3 4 17 7" xfId="1640"/>
    <cellStyle name="20% - Accent3 4 17 8" xfId="1641"/>
    <cellStyle name="20% - Accent3 4 18" xfId="1642"/>
    <cellStyle name="20% - Accent3 4 18 2" xfId="1643"/>
    <cellStyle name="20% - Accent3 4 18 3" xfId="1644"/>
    <cellStyle name="20% - Accent3 4 18 4" xfId="1645"/>
    <cellStyle name="20% - Accent3 4 18 5" xfId="1646"/>
    <cellStyle name="20% - Accent3 4 18 6" xfId="1647"/>
    <cellStyle name="20% - Accent3 4 18 7" xfId="1648"/>
    <cellStyle name="20% - Accent3 4 18 8" xfId="1649"/>
    <cellStyle name="20% - Accent3 4 19" xfId="1650"/>
    <cellStyle name="20% - Accent3 4 2" xfId="1651"/>
    <cellStyle name="20% - Accent3 4 2 2" xfId="1652"/>
    <cellStyle name="20% - Accent3 4 2 3" xfId="1653"/>
    <cellStyle name="20% - Accent3 4 2 4" xfId="1654"/>
    <cellStyle name="20% - Accent3 4 2 5" xfId="1655"/>
    <cellStyle name="20% - Accent3 4 2 6" xfId="1656"/>
    <cellStyle name="20% - Accent3 4 2 7" xfId="1657"/>
    <cellStyle name="20% - Accent3 4 2 8" xfId="1658"/>
    <cellStyle name="20% - Accent3 4 20" xfId="1659"/>
    <cellStyle name="20% - Accent3 4 21" xfId="1660"/>
    <cellStyle name="20% - Accent3 4 22" xfId="1661"/>
    <cellStyle name="20% - Accent3 4 23" xfId="1662"/>
    <cellStyle name="20% - Accent3 4 24" xfId="1663"/>
    <cellStyle name="20% - Accent3 4 25" xfId="1664"/>
    <cellStyle name="20% - Accent3 4 26" xfId="1665"/>
    <cellStyle name="20% - Accent3 4 27" xfId="1666"/>
    <cellStyle name="20% - Accent3 4 28" xfId="1667"/>
    <cellStyle name="20% - Accent3 4 29" xfId="1668"/>
    <cellStyle name="20% - Accent3 4 3" xfId="1669"/>
    <cellStyle name="20% - Accent3 4 3 2" xfId="1670"/>
    <cellStyle name="20% - Accent3 4 3 3" xfId="1671"/>
    <cellStyle name="20% - Accent3 4 3 4" xfId="1672"/>
    <cellStyle name="20% - Accent3 4 3 5" xfId="1673"/>
    <cellStyle name="20% - Accent3 4 3 6" xfId="1674"/>
    <cellStyle name="20% - Accent3 4 3 7" xfId="1675"/>
    <cellStyle name="20% - Accent3 4 3 8" xfId="1676"/>
    <cellStyle name="20% - Accent3 4 30" xfId="1677"/>
    <cellStyle name="20% - Accent3 4 31" xfId="1678"/>
    <cellStyle name="20% - Accent3 4 32" xfId="1679"/>
    <cellStyle name="20% - Accent3 4 33" xfId="1680"/>
    <cellStyle name="20% - Accent3 4 34" xfId="1681"/>
    <cellStyle name="20% - Accent3 4 35" xfId="1682"/>
    <cellStyle name="20% - Accent3 4 4" xfId="1683"/>
    <cellStyle name="20% - Accent3 4 4 2" xfId="1684"/>
    <cellStyle name="20% - Accent3 4 4 3" xfId="1685"/>
    <cellStyle name="20% - Accent3 4 4 4" xfId="1686"/>
    <cellStyle name="20% - Accent3 4 4 5" xfId="1687"/>
    <cellStyle name="20% - Accent3 4 4 6" xfId="1688"/>
    <cellStyle name="20% - Accent3 4 4 7" xfId="1689"/>
    <cellStyle name="20% - Accent3 4 4 8" xfId="1690"/>
    <cellStyle name="20% - Accent3 4 5" xfId="1691"/>
    <cellStyle name="20% - Accent3 4 5 2" xfId="1692"/>
    <cellStyle name="20% - Accent3 4 5 3" xfId="1693"/>
    <cellStyle name="20% - Accent3 4 5 4" xfId="1694"/>
    <cellStyle name="20% - Accent3 4 5 5" xfId="1695"/>
    <cellStyle name="20% - Accent3 4 5 6" xfId="1696"/>
    <cellStyle name="20% - Accent3 4 5 7" xfId="1697"/>
    <cellStyle name="20% - Accent3 4 5 8" xfId="1698"/>
    <cellStyle name="20% - Accent3 4 6" xfId="1699"/>
    <cellStyle name="20% - Accent3 4 6 2" xfId="1700"/>
    <cellStyle name="20% - Accent3 4 6 3" xfId="1701"/>
    <cellStyle name="20% - Accent3 4 6 4" xfId="1702"/>
    <cellStyle name="20% - Accent3 4 6 5" xfId="1703"/>
    <cellStyle name="20% - Accent3 4 6 6" xfId="1704"/>
    <cellStyle name="20% - Accent3 4 6 7" xfId="1705"/>
    <cellStyle name="20% - Accent3 4 6 8" xfId="1706"/>
    <cellStyle name="20% - Accent3 4 7" xfId="1707"/>
    <cellStyle name="20% - Accent3 4 7 2" xfId="1708"/>
    <cellStyle name="20% - Accent3 4 7 3" xfId="1709"/>
    <cellStyle name="20% - Accent3 4 7 4" xfId="1710"/>
    <cellStyle name="20% - Accent3 4 7 5" xfId="1711"/>
    <cellStyle name="20% - Accent3 4 7 6" xfId="1712"/>
    <cellStyle name="20% - Accent3 4 7 7" xfId="1713"/>
    <cellStyle name="20% - Accent3 4 7 8" xfId="1714"/>
    <cellStyle name="20% - Accent3 4 8" xfId="1715"/>
    <cellStyle name="20% - Accent3 4 8 2" xfId="1716"/>
    <cellStyle name="20% - Accent3 4 8 3" xfId="1717"/>
    <cellStyle name="20% - Accent3 4 8 4" xfId="1718"/>
    <cellStyle name="20% - Accent3 4 8 5" xfId="1719"/>
    <cellStyle name="20% - Accent3 4 8 6" xfId="1720"/>
    <cellStyle name="20% - Accent3 4 8 7" xfId="1721"/>
    <cellStyle name="20% - Accent3 4 8 8" xfId="1722"/>
    <cellStyle name="20% - Accent3 4 9" xfId="1723"/>
    <cellStyle name="20% - Accent3 4 9 2" xfId="1724"/>
    <cellStyle name="20% - Accent3 4 9 3" xfId="1725"/>
    <cellStyle name="20% - Accent3 4 9 4" xfId="1726"/>
    <cellStyle name="20% - Accent3 4 9 5" xfId="1727"/>
    <cellStyle name="20% - Accent3 4 9 6" xfId="1728"/>
    <cellStyle name="20% - Accent3 4 9 7" xfId="1729"/>
    <cellStyle name="20% - Accent3 4 9 8" xfId="1730"/>
    <cellStyle name="20% - Accent3 5" xfId="1731"/>
    <cellStyle name="20% - Accent3 5 10" xfId="1732"/>
    <cellStyle name="20% - Accent3 5 10 2" xfId="1733"/>
    <cellStyle name="20% - Accent3 5 10 3" xfId="1734"/>
    <cellStyle name="20% - Accent3 5 10 4" xfId="1735"/>
    <cellStyle name="20% - Accent3 5 10 5" xfId="1736"/>
    <cellStyle name="20% - Accent3 5 10 6" xfId="1737"/>
    <cellStyle name="20% - Accent3 5 10 7" xfId="1738"/>
    <cellStyle name="20% - Accent3 5 10 8" xfId="1739"/>
    <cellStyle name="20% - Accent3 5 11" xfId="1740"/>
    <cellStyle name="20% - Accent3 5 11 2" xfId="1741"/>
    <cellStyle name="20% - Accent3 5 11 3" xfId="1742"/>
    <cellStyle name="20% - Accent3 5 11 4" xfId="1743"/>
    <cellStyle name="20% - Accent3 5 11 5" xfId="1744"/>
    <cellStyle name="20% - Accent3 5 11 6" xfId="1745"/>
    <cellStyle name="20% - Accent3 5 11 7" xfId="1746"/>
    <cellStyle name="20% - Accent3 5 11 8" xfId="1747"/>
    <cellStyle name="20% - Accent3 5 12" xfId="1748"/>
    <cellStyle name="20% - Accent3 5 12 2" xfId="1749"/>
    <cellStyle name="20% - Accent3 5 12 3" xfId="1750"/>
    <cellStyle name="20% - Accent3 5 12 4" xfId="1751"/>
    <cellStyle name="20% - Accent3 5 12 5" xfId="1752"/>
    <cellStyle name="20% - Accent3 5 12 6" xfId="1753"/>
    <cellStyle name="20% - Accent3 5 12 7" xfId="1754"/>
    <cellStyle name="20% - Accent3 5 12 8" xfId="1755"/>
    <cellStyle name="20% - Accent3 5 13" xfId="1756"/>
    <cellStyle name="20% - Accent3 5 13 2" xfId="1757"/>
    <cellStyle name="20% - Accent3 5 13 3" xfId="1758"/>
    <cellStyle name="20% - Accent3 5 13 4" xfId="1759"/>
    <cellStyle name="20% - Accent3 5 13 5" xfId="1760"/>
    <cellStyle name="20% - Accent3 5 13 6" xfId="1761"/>
    <cellStyle name="20% - Accent3 5 13 7" xfId="1762"/>
    <cellStyle name="20% - Accent3 5 13 8" xfId="1763"/>
    <cellStyle name="20% - Accent3 5 14" xfId="1764"/>
    <cellStyle name="20% - Accent3 5 14 2" xfId="1765"/>
    <cellStyle name="20% - Accent3 5 14 3" xfId="1766"/>
    <cellStyle name="20% - Accent3 5 14 4" xfId="1767"/>
    <cellStyle name="20% - Accent3 5 14 5" xfId="1768"/>
    <cellStyle name="20% - Accent3 5 14 6" xfId="1769"/>
    <cellStyle name="20% - Accent3 5 14 7" xfId="1770"/>
    <cellStyle name="20% - Accent3 5 14 8" xfId="1771"/>
    <cellStyle name="20% - Accent3 5 15" xfId="1772"/>
    <cellStyle name="20% - Accent3 5 15 2" xfId="1773"/>
    <cellStyle name="20% - Accent3 5 15 3" xfId="1774"/>
    <cellStyle name="20% - Accent3 5 15 4" xfId="1775"/>
    <cellStyle name="20% - Accent3 5 15 5" xfId="1776"/>
    <cellStyle name="20% - Accent3 5 15 6" xfId="1777"/>
    <cellStyle name="20% - Accent3 5 15 7" xfId="1778"/>
    <cellStyle name="20% - Accent3 5 15 8" xfId="1779"/>
    <cellStyle name="20% - Accent3 5 16" xfId="1780"/>
    <cellStyle name="20% - Accent3 5 16 2" xfId="1781"/>
    <cellStyle name="20% - Accent3 5 16 3" xfId="1782"/>
    <cellStyle name="20% - Accent3 5 16 4" xfId="1783"/>
    <cellStyle name="20% - Accent3 5 16 5" xfId="1784"/>
    <cellStyle name="20% - Accent3 5 16 6" xfId="1785"/>
    <cellStyle name="20% - Accent3 5 16 7" xfId="1786"/>
    <cellStyle name="20% - Accent3 5 16 8" xfId="1787"/>
    <cellStyle name="20% - Accent3 5 17" xfId="1788"/>
    <cellStyle name="20% - Accent3 5 17 2" xfId="1789"/>
    <cellStyle name="20% - Accent3 5 17 3" xfId="1790"/>
    <cellStyle name="20% - Accent3 5 17 4" xfId="1791"/>
    <cellStyle name="20% - Accent3 5 17 5" xfId="1792"/>
    <cellStyle name="20% - Accent3 5 17 6" xfId="1793"/>
    <cellStyle name="20% - Accent3 5 17 7" xfId="1794"/>
    <cellStyle name="20% - Accent3 5 17 8" xfId="1795"/>
    <cellStyle name="20% - Accent3 5 18" xfId="1796"/>
    <cellStyle name="20% - Accent3 5 18 2" xfId="1797"/>
    <cellStyle name="20% - Accent3 5 18 3" xfId="1798"/>
    <cellStyle name="20% - Accent3 5 18 4" xfId="1799"/>
    <cellStyle name="20% - Accent3 5 18 5" xfId="1800"/>
    <cellStyle name="20% - Accent3 5 18 6" xfId="1801"/>
    <cellStyle name="20% - Accent3 5 18 7" xfId="1802"/>
    <cellStyle name="20% - Accent3 5 18 8" xfId="1803"/>
    <cellStyle name="20% - Accent3 5 19" xfId="1804"/>
    <cellStyle name="20% - Accent3 5 2" xfId="1805"/>
    <cellStyle name="20% - Accent3 5 2 2" xfId="1806"/>
    <cellStyle name="20% - Accent3 5 2 3" xfId="1807"/>
    <cellStyle name="20% - Accent3 5 2 4" xfId="1808"/>
    <cellStyle name="20% - Accent3 5 2 5" xfId="1809"/>
    <cellStyle name="20% - Accent3 5 2 6" xfId="1810"/>
    <cellStyle name="20% - Accent3 5 2 7" xfId="1811"/>
    <cellStyle name="20% - Accent3 5 2 8" xfId="1812"/>
    <cellStyle name="20% - Accent3 5 20" xfId="1813"/>
    <cellStyle name="20% - Accent3 5 21" xfId="1814"/>
    <cellStyle name="20% - Accent3 5 22" xfId="1815"/>
    <cellStyle name="20% - Accent3 5 23" xfId="1816"/>
    <cellStyle name="20% - Accent3 5 24" xfId="1817"/>
    <cellStyle name="20% - Accent3 5 25" xfId="1818"/>
    <cellStyle name="20% - Accent3 5 26" xfId="1819"/>
    <cellStyle name="20% - Accent3 5 27" xfId="1820"/>
    <cellStyle name="20% - Accent3 5 28" xfId="1821"/>
    <cellStyle name="20% - Accent3 5 29" xfId="1822"/>
    <cellStyle name="20% - Accent3 5 3" xfId="1823"/>
    <cellStyle name="20% - Accent3 5 3 2" xfId="1824"/>
    <cellStyle name="20% - Accent3 5 3 3" xfId="1825"/>
    <cellStyle name="20% - Accent3 5 3 4" xfId="1826"/>
    <cellStyle name="20% - Accent3 5 3 5" xfId="1827"/>
    <cellStyle name="20% - Accent3 5 3 6" xfId="1828"/>
    <cellStyle name="20% - Accent3 5 3 7" xfId="1829"/>
    <cellStyle name="20% - Accent3 5 3 8" xfId="1830"/>
    <cellStyle name="20% - Accent3 5 30" xfId="1831"/>
    <cellStyle name="20% - Accent3 5 31" xfId="1832"/>
    <cellStyle name="20% - Accent3 5 32" xfId="1833"/>
    <cellStyle name="20% - Accent3 5 33" xfId="1834"/>
    <cellStyle name="20% - Accent3 5 34" xfId="1835"/>
    <cellStyle name="20% - Accent3 5 35" xfId="1836"/>
    <cellStyle name="20% - Accent3 5 4" xfId="1837"/>
    <cellStyle name="20% - Accent3 5 4 2" xfId="1838"/>
    <cellStyle name="20% - Accent3 5 4 3" xfId="1839"/>
    <cellStyle name="20% - Accent3 5 4 4" xfId="1840"/>
    <cellStyle name="20% - Accent3 5 4 5" xfId="1841"/>
    <cellStyle name="20% - Accent3 5 4 6" xfId="1842"/>
    <cellStyle name="20% - Accent3 5 4 7" xfId="1843"/>
    <cellStyle name="20% - Accent3 5 4 8" xfId="1844"/>
    <cellStyle name="20% - Accent3 5 5" xfId="1845"/>
    <cellStyle name="20% - Accent3 5 5 2" xfId="1846"/>
    <cellStyle name="20% - Accent3 5 5 3" xfId="1847"/>
    <cellStyle name="20% - Accent3 5 5 4" xfId="1848"/>
    <cellStyle name="20% - Accent3 5 5 5" xfId="1849"/>
    <cellStyle name="20% - Accent3 5 5 6" xfId="1850"/>
    <cellStyle name="20% - Accent3 5 5 7" xfId="1851"/>
    <cellStyle name="20% - Accent3 5 5 8" xfId="1852"/>
    <cellStyle name="20% - Accent3 5 6" xfId="1853"/>
    <cellStyle name="20% - Accent3 5 6 2" xfId="1854"/>
    <cellStyle name="20% - Accent3 5 6 3" xfId="1855"/>
    <cellStyle name="20% - Accent3 5 6 4" xfId="1856"/>
    <cellStyle name="20% - Accent3 5 6 5" xfId="1857"/>
    <cellStyle name="20% - Accent3 5 6 6" xfId="1858"/>
    <cellStyle name="20% - Accent3 5 6 7" xfId="1859"/>
    <cellStyle name="20% - Accent3 5 6 8" xfId="1860"/>
    <cellStyle name="20% - Accent3 5 7" xfId="1861"/>
    <cellStyle name="20% - Accent3 5 7 2" xfId="1862"/>
    <cellStyle name="20% - Accent3 5 7 3" xfId="1863"/>
    <cellStyle name="20% - Accent3 5 7 4" xfId="1864"/>
    <cellStyle name="20% - Accent3 5 7 5" xfId="1865"/>
    <cellStyle name="20% - Accent3 5 7 6" xfId="1866"/>
    <cellStyle name="20% - Accent3 5 7 7" xfId="1867"/>
    <cellStyle name="20% - Accent3 5 7 8" xfId="1868"/>
    <cellStyle name="20% - Accent3 5 8" xfId="1869"/>
    <cellStyle name="20% - Accent3 5 8 2" xfId="1870"/>
    <cellStyle name="20% - Accent3 5 8 3" xfId="1871"/>
    <cellStyle name="20% - Accent3 5 8 4" xfId="1872"/>
    <cellStyle name="20% - Accent3 5 8 5" xfId="1873"/>
    <cellStyle name="20% - Accent3 5 8 6" xfId="1874"/>
    <cellStyle name="20% - Accent3 5 8 7" xfId="1875"/>
    <cellStyle name="20% - Accent3 5 8 8" xfId="1876"/>
    <cellStyle name="20% - Accent3 5 9" xfId="1877"/>
    <cellStyle name="20% - Accent3 5 9 2" xfId="1878"/>
    <cellStyle name="20% - Accent3 5 9 3" xfId="1879"/>
    <cellStyle name="20% - Accent3 5 9 4" xfId="1880"/>
    <cellStyle name="20% - Accent3 5 9 5" xfId="1881"/>
    <cellStyle name="20% - Accent3 5 9 6" xfId="1882"/>
    <cellStyle name="20% - Accent3 5 9 7" xfId="1883"/>
    <cellStyle name="20% - Accent3 5 9 8" xfId="1884"/>
    <cellStyle name="20% - Accent3 6" xfId="1885"/>
    <cellStyle name="20% - Accent4 2" xfId="1886"/>
    <cellStyle name="20% - Accent4 2 10" xfId="1887"/>
    <cellStyle name="20% - Accent4 2 10 2" xfId="1888"/>
    <cellStyle name="20% - Accent4 2 10 3" xfId="1889"/>
    <cellStyle name="20% - Accent4 2 10 4" xfId="1890"/>
    <cellStyle name="20% - Accent4 2 10 5" xfId="1891"/>
    <cellStyle name="20% - Accent4 2 10 6" xfId="1892"/>
    <cellStyle name="20% - Accent4 2 10 7" xfId="1893"/>
    <cellStyle name="20% - Accent4 2 10 8" xfId="1894"/>
    <cellStyle name="20% - Accent4 2 11" xfId="1895"/>
    <cellStyle name="20% - Accent4 2 11 2" xfId="1896"/>
    <cellStyle name="20% - Accent4 2 11 3" xfId="1897"/>
    <cellStyle name="20% - Accent4 2 11 4" xfId="1898"/>
    <cellStyle name="20% - Accent4 2 11 5" xfId="1899"/>
    <cellStyle name="20% - Accent4 2 11 6" xfId="1900"/>
    <cellStyle name="20% - Accent4 2 11 7" xfId="1901"/>
    <cellStyle name="20% - Accent4 2 11 8" xfId="1902"/>
    <cellStyle name="20% - Accent4 2 12" xfId="1903"/>
    <cellStyle name="20% - Accent4 2 12 2" xfId="1904"/>
    <cellStyle name="20% - Accent4 2 12 3" xfId="1905"/>
    <cellStyle name="20% - Accent4 2 12 4" xfId="1906"/>
    <cellStyle name="20% - Accent4 2 12 5" xfId="1907"/>
    <cellStyle name="20% - Accent4 2 12 6" xfId="1908"/>
    <cellStyle name="20% - Accent4 2 12 7" xfId="1909"/>
    <cellStyle name="20% - Accent4 2 12 8" xfId="1910"/>
    <cellStyle name="20% - Accent4 2 13" xfId="1911"/>
    <cellStyle name="20% - Accent4 2 13 2" xfId="1912"/>
    <cellStyle name="20% - Accent4 2 13 3" xfId="1913"/>
    <cellStyle name="20% - Accent4 2 13 4" xfId="1914"/>
    <cellStyle name="20% - Accent4 2 13 5" xfId="1915"/>
    <cellStyle name="20% - Accent4 2 13 6" xfId="1916"/>
    <cellStyle name="20% - Accent4 2 13 7" xfId="1917"/>
    <cellStyle name="20% - Accent4 2 13 8" xfId="1918"/>
    <cellStyle name="20% - Accent4 2 14" xfId="1919"/>
    <cellStyle name="20% - Accent4 2 14 2" xfId="1920"/>
    <cellStyle name="20% - Accent4 2 14 3" xfId="1921"/>
    <cellStyle name="20% - Accent4 2 14 4" xfId="1922"/>
    <cellStyle name="20% - Accent4 2 14 5" xfId="1923"/>
    <cellStyle name="20% - Accent4 2 14 6" xfId="1924"/>
    <cellStyle name="20% - Accent4 2 14 7" xfId="1925"/>
    <cellStyle name="20% - Accent4 2 14 8" xfId="1926"/>
    <cellStyle name="20% - Accent4 2 15" xfId="1927"/>
    <cellStyle name="20% - Accent4 2 15 2" xfId="1928"/>
    <cellStyle name="20% - Accent4 2 15 3" xfId="1929"/>
    <cellStyle name="20% - Accent4 2 15 4" xfId="1930"/>
    <cellStyle name="20% - Accent4 2 15 5" xfId="1931"/>
    <cellStyle name="20% - Accent4 2 15 6" xfId="1932"/>
    <cellStyle name="20% - Accent4 2 15 7" xfId="1933"/>
    <cellStyle name="20% - Accent4 2 15 8" xfId="1934"/>
    <cellStyle name="20% - Accent4 2 16" xfId="1935"/>
    <cellStyle name="20% - Accent4 2 16 2" xfId="1936"/>
    <cellStyle name="20% - Accent4 2 16 3" xfId="1937"/>
    <cellStyle name="20% - Accent4 2 16 4" xfId="1938"/>
    <cellStyle name="20% - Accent4 2 16 5" xfId="1939"/>
    <cellStyle name="20% - Accent4 2 16 6" xfId="1940"/>
    <cellStyle name="20% - Accent4 2 16 7" xfId="1941"/>
    <cellStyle name="20% - Accent4 2 16 8" xfId="1942"/>
    <cellStyle name="20% - Accent4 2 17" xfId="1943"/>
    <cellStyle name="20% - Accent4 2 17 2" xfId="1944"/>
    <cellStyle name="20% - Accent4 2 17 3" xfId="1945"/>
    <cellStyle name="20% - Accent4 2 17 4" xfId="1946"/>
    <cellStyle name="20% - Accent4 2 17 5" xfId="1947"/>
    <cellStyle name="20% - Accent4 2 17 6" xfId="1948"/>
    <cellStyle name="20% - Accent4 2 17 7" xfId="1949"/>
    <cellStyle name="20% - Accent4 2 17 8" xfId="1950"/>
    <cellStyle name="20% - Accent4 2 18" xfId="1951"/>
    <cellStyle name="20% - Accent4 2 18 2" xfId="1952"/>
    <cellStyle name="20% - Accent4 2 18 3" xfId="1953"/>
    <cellStyle name="20% - Accent4 2 18 4" xfId="1954"/>
    <cellStyle name="20% - Accent4 2 18 5" xfId="1955"/>
    <cellStyle name="20% - Accent4 2 18 6" xfId="1956"/>
    <cellStyle name="20% - Accent4 2 18 7" xfId="1957"/>
    <cellStyle name="20% - Accent4 2 18 8" xfId="1958"/>
    <cellStyle name="20% - Accent4 2 19" xfId="1959"/>
    <cellStyle name="20% - Accent4 2 2" xfId="1960"/>
    <cellStyle name="20% - Accent4 2 2 2" xfId="1961"/>
    <cellStyle name="20% - Accent4 2 2 3" xfId="1962"/>
    <cellStyle name="20% - Accent4 2 2 4" xfId="1963"/>
    <cellStyle name="20% - Accent4 2 2 5" xfId="1964"/>
    <cellStyle name="20% - Accent4 2 2 6" xfId="1965"/>
    <cellStyle name="20% - Accent4 2 2 7" xfId="1966"/>
    <cellStyle name="20% - Accent4 2 2 8" xfId="1967"/>
    <cellStyle name="20% - Accent4 2 20" xfId="1968"/>
    <cellStyle name="20% - Accent4 2 21" xfId="1969"/>
    <cellStyle name="20% - Accent4 2 22" xfId="1970"/>
    <cellStyle name="20% - Accent4 2 23" xfId="1971"/>
    <cellStyle name="20% - Accent4 2 24" xfId="1972"/>
    <cellStyle name="20% - Accent4 2 25" xfId="1973"/>
    <cellStyle name="20% - Accent4 2 26" xfId="1974"/>
    <cellStyle name="20% - Accent4 2 27" xfId="1975"/>
    <cellStyle name="20% - Accent4 2 28" xfId="1976"/>
    <cellStyle name="20% - Accent4 2 29" xfId="1977"/>
    <cellStyle name="20% - Accent4 2 3" xfId="1978"/>
    <cellStyle name="20% - Accent4 2 3 2" xfId="1979"/>
    <cellStyle name="20% - Accent4 2 3 3" xfId="1980"/>
    <cellStyle name="20% - Accent4 2 3 4" xfId="1981"/>
    <cellStyle name="20% - Accent4 2 3 5" xfId="1982"/>
    <cellStyle name="20% - Accent4 2 3 6" xfId="1983"/>
    <cellStyle name="20% - Accent4 2 3 7" xfId="1984"/>
    <cellStyle name="20% - Accent4 2 3 8" xfId="1985"/>
    <cellStyle name="20% - Accent4 2 30" xfId="1986"/>
    <cellStyle name="20% - Accent4 2 31" xfId="1987"/>
    <cellStyle name="20% - Accent4 2 32" xfId="1988"/>
    <cellStyle name="20% - Accent4 2 33" xfId="1989"/>
    <cellStyle name="20% - Accent4 2 34" xfId="1990"/>
    <cellStyle name="20% - Accent4 2 35" xfId="1991"/>
    <cellStyle name="20% - Accent4 2 36" xfId="1992"/>
    <cellStyle name="20% - Accent4 2 37" xfId="1993"/>
    <cellStyle name="20% - Accent4 2 38" xfId="1994"/>
    <cellStyle name="20% - Accent4 2 4" xfId="1995"/>
    <cellStyle name="20% - Accent4 2 4 2" xfId="1996"/>
    <cellStyle name="20% - Accent4 2 4 3" xfId="1997"/>
    <cellStyle name="20% - Accent4 2 4 4" xfId="1998"/>
    <cellStyle name="20% - Accent4 2 4 5" xfId="1999"/>
    <cellStyle name="20% - Accent4 2 4 6" xfId="2000"/>
    <cellStyle name="20% - Accent4 2 4 7" xfId="2001"/>
    <cellStyle name="20% - Accent4 2 4 8" xfId="2002"/>
    <cellStyle name="20% - Accent4 2 5" xfId="2003"/>
    <cellStyle name="20% - Accent4 2 5 2" xfId="2004"/>
    <cellStyle name="20% - Accent4 2 5 3" xfId="2005"/>
    <cellStyle name="20% - Accent4 2 5 4" xfId="2006"/>
    <cellStyle name="20% - Accent4 2 5 5" xfId="2007"/>
    <cellStyle name="20% - Accent4 2 5 6" xfId="2008"/>
    <cellStyle name="20% - Accent4 2 5 7" xfId="2009"/>
    <cellStyle name="20% - Accent4 2 5 8" xfId="2010"/>
    <cellStyle name="20% - Accent4 2 6" xfId="2011"/>
    <cellStyle name="20% - Accent4 2 6 2" xfId="2012"/>
    <cellStyle name="20% - Accent4 2 6 3" xfId="2013"/>
    <cellStyle name="20% - Accent4 2 6 4" xfId="2014"/>
    <cellStyle name="20% - Accent4 2 6 5" xfId="2015"/>
    <cellStyle name="20% - Accent4 2 6 6" xfId="2016"/>
    <cellStyle name="20% - Accent4 2 6 7" xfId="2017"/>
    <cellStyle name="20% - Accent4 2 6 8" xfId="2018"/>
    <cellStyle name="20% - Accent4 2 7" xfId="2019"/>
    <cellStyle name="20% - Accent4 2 7 2" xfId="2020"/>
    <cellStyle name="20% - Accent4 2 7 3" xfId="2021"/>
    <cellStyle name="20% - Accent4 2 7 4" xfId="2022"/>
    <cellStyle name="20% - Accent4 2 7 5" xfId="2023"/>
    <cellStyle name="20% - Accent4 2 7 6" xfId="2024"/>
    <cellStyle name="20% - Accent4 2 7 7" xfId="2025"/>
    <cellStyle name="20% - Accent4 2 7 8" xfId="2026"/>
    <cellStyle name="20% - Accent4 2 8" xfId="2027"/>
    <cellStyle name="20% - Accent4 2 8 2" xfId="2028"/>
    <cellStyle name="20% - Accent4 2 8 3" xfId="2029"/>
    <cellStyle name="20% - Accent4 2 8 4" xfId="2030"/>
    <cellStyle name="20% - Accent4 2 8 5" xfId="2031"/>
    <cellStyle name="20% - Accent4 2 8 6" xfId="2032"/>
    <cellStyle name="20% - Accent4 2 8 7" xfId="2033"/>
    <cellStyle name="20% - Accent4 2 8 8" xfId="2034"/>
    <cellStyle name="20% - Accent4 2 9" xfId="2035"/>
    <cellStyle name="20% - Accent4 2 9 2" xfId="2036"/>
    <cellStyle name="20% - Accent4 2 9 3" xfId="2037"/>
    <cellStyle name="20% - Accent4 2 9 4" xfId="2038"/>
    <cellStyle name="20% - Accent4 2 9 5" xfId="2039"/>
    <cellStyle name="20% - Accent4 2 9 6" xfId="2040"/>
    <cellStyle name="20% - Accent4 2 9 7" xfId="2041"/>
    <cellStyle name="20% - Accent4 2 9 8" xfId="2042"/>
    <cellStyle name="20% - Accent4 3" xfId="2043"/>
    <cellStyle name="20% - Accent4 3 10" xfId="2044"/>
    <cellStyle name="20% - Accent4 3 10 2" xfId="2045"/>
    <cellStyle name="20% - Accent4 3 10 3" xfId="2046"/>
    <cellStyle name="20% - Accent4 3 10 4" xfId="2047"/>
    <cellStyle name="20% - Accent4 3 10 5" xfId="2048"/>
    <cellStyle name="20% - Accent4 3 10 6" xfId="2049"/>
    <cellStyle name="20% - Accent4 3 10 7" xfId="2050"/>
    <cellStyle name="20% - Accent4 3 10 8" xfId="2051"/>
    <cellStyle name="20% - Accent4 3 11" xfId="2052"/>
    <cellStyle name="20% - Accent4 3 11 2" xfId="2053"/>
    <cellStyle name="20% - Accent4 3 11 3" xfId="2054"/>
    <cellStyle name="20% - Accent4 3 11 4" xfId="2055"/>
    <cellStyle name="20% - Accent4 3 11 5" xfId="2056"/>
    <cellStyle name="20% - Accent4 3 11 6" xfId="2057"/>
    <cellStyle name="20% - Accent4 3 11 7" xfId="2058"/>
    <cellStyle name="20% - Accent4 3 11 8" xfId="2059"/>
    <cellStyle name="20% - Accent4 3 12" xfId="2060"/>
    <cellStyle name="20% - Accent4 3 12 2" xfId="2061"/>
    <cellStyle name="20% - Accent4 3 12 3" xfId="2062"/>
    <cellStyle name="20% - Accent4 3 12 4" xfId="2063"/>
    <cellStyle name="20% - Accent4 3 12 5" xfId="2064"/>
    <cellStyle name="20% - Accent4 3 12 6" xfId="2065"/>
    <cellStyle name="20% - Accent4 3 12 7" xfId="2066"/>
    <cellStyle name="20% - Accent4 3 12 8" xfId="2067"/>
    <cellStyle name="20% - Accent4 3 13" xfId="2068"/>
    <cellStyle name="20% - Accent4 3 13 2" xfId="2069"/>
    <cellStyle name="20% - Accent4 3 13 3" xfId="2070"/>
    <cellStyle name="20% - Accent4 3 13 4" xfId="2071"/>
    <cellStyle name="20% - Accent4 3 13 5" xfId="2072"/>
    <cellStyle name="20% - Accent4 3 13 6" xfId="2073"/>
    <cellStyle name="20% - Accent4 3 13 7" xfId="2074"/>
    <cellStyle name="20% - Accent4 3 13 8" xfId="2075"/>
    <cellStyle name="20% - Accent4 3 14" xfId="2076"/>
    <cellStyle name="20% - Accent4 3 14 2" xfId="2077"/>
    <cellStyle name="20% - Accent4 3 14 3" xfId="2078"/>
    <cellStyle name="20% - Accent4 3 14 4" xfId="2079"/>
    <cellStyle name="20% - Accent4 3 14 5" xfId="2080"/>
    <cellStyle name="20% - Accent4 3 14 6" xfId="2081"/>
    <cellStyle name="20% - Accent4 3 14 7" xfId="2082"/>
    <cellStyle name="20% - Accent4 3 14 8" xfId="2083"/>
    <cellStyle name="20% - Accent4 3 15" xfId="2084"/>
    <cellStyle name="20% - Accent4 3 15 2" xfId="2085"/>
    <cellStyle name="20% - Accent4 3 15 3" xfId="2086"/>
    <cellStyle name="20% - Accent4 3 15 4" xfId="2087"/>
    <cellStyle name="20% - Accent4 3 15 5" xfId="2088"/>
    <cellStyle name="20% - Accent4 3 15 6" xfId="2089"/>
    <cellStyle name="20% - Accent4 3 15 7" xfId="2090"/>
    <cellStyle name="20% - Accent4 3 15 8" xfId="2091"/>
    <cellStyle name="20% - Accent4 3 16" xfId="2092"/>
    <cellStyle name="20% - Accent4 3 16 2" xfId="2093"/>
    <cellStyle name="20% - Accent4 3 16 3" xfId="2094"/>
    <cellStyle name="20% - Accent4 3 16 4" xfId="2095"/>
    <cellStyle name="20% - Accent4 3 16 5" xfId="2096"/>
    <cellStyle name="20% - Accent4 3 16 6" xfId="2097"/>
    <cellStyle name="20% - Accent4 3 16 7" xfId="2098"/>
    <cellStyle name="20% - Accent4 3 16 8" xfId="2099"/>
    <cellStyle name="20% - Accent4 3 17" xfId="2100"/>
    <cellStyle name="20% - Accent4 3 17 2" xfId="2101"/>
    <cellStyle name="20% - Accent4 3 17 3" xfId="2102"/>
    <cellStyle name="20% - Accent4 3 17 4" xfId="2103"/>
    <cellStyle name="20% - Accent4 3 17 5" xfId="2104"/>
    <cellStyle name="20% - Accent4 3 17 6" xfId="2105"/>
    <cellStyle name="20% - Accent4 3 17 7" xfId="2106"/>
    <cellStyle name="20% - Accent4 3 17 8" xfId="2107"/>
    <cellStyle name="20% - Accent4 3 18" xfId="2108"/>
    <cellStyle name="20% - Accent4 3 18 2" xfId="2109"/>
    <cellStyle name="20% - Accent4 3 18 3" xfId="2110"/>
    <cellStyle name="20% - Accent4 3 18 4" xfId="2111"/>
    <cellStyle name="20% - Accent4 3 18 5" xfId="2112"/>
    <cellStyle name="20% - Accent4 3 18 6" xfId="2113"/>
    <cellStyle name="20% - Accent4 3 18 7" xfId="2114"/>
    <cellStyle name="20% - Accent4 3 18 8" xfId="2115"/>
    <cellStyle name="20% - Accent4 3 19" xfId="2116"/>
    <cellStyle name="20% - Accent4 3 2" xfId="2117"/>
    <cellStyle name="20% - Accent4 3 2 2" xfId="2118"/>
    <cellStyle name="20% - Accent4 3 2 3" xfId="2119"/>
    <cellStyle name="20% - Accent4 3 2 4" xfId="2120"/>
    <cellStyle name="20% - Accent4 3 2 5" xfId="2121"/>
    <cellStyle name="20% - Accent4 3 2 6" xfId="2122"/>
    <cellStyle name="20% - Accent4 3 2 7" xfId="2123"/>
    <cellStyle name="20% - Accent4 3 2 8" xfId="2124"/>
    <cellStyle name="20% - Accent4 3 20" xfId="2125"/>
    <cellStyle name="20% - Accent4 3 21" xfId="2126"/>
    <cellStyle name="20% - Accent4 3 22" xfId="2127"/>
    <cellStyle name="20% - Accent4 3 23" xfId="2128"/>
    <cellStyle name="20% - Accent4 3 24" xfId="2129"/>
    <cellStyle name="20% - Accent4 3 25" xfId="2130"/>
    <cellStyle name="20% - Accent4 3 26" xfId="2131"/>
    <cellStyle name="20% - Accent4 3 27" xfId="2132"/>
    <cellStyle name="20% - Accent4 3 28" xfId="2133"/>
    <cellStyle name="20% - Accent4 3 29" xfId="2134"/>
    <cellStyle name="20% - Accent4 3 3" xfId="2135"/>
    <cellStyle name="20% - Accent4 3 3 2" xfId="2136"/>
    <cellStyle name="20% - Accent4 3 3 3" xfId="2137"/>
    <cellStyle name="20% - Accent4 3 3 4" xfId="2138"/>
    <cellStyle name="20% - Accent4 3 3 5" xfId="2139"/>
    <cellStyle name="20% - Accent4 3 3 6" xfId="2140"/>
    <cellStyle name="20% - Accent4 3 3 7" xfId="2141"/>
    <cellStyle name="20% - Accent4 3 3 8" xfId="2142"/>
    <cellStyle name="20% - Accent4 3 30" xfId="2143"/>
    <cellStyle name="20% - Accent4 3 31" xfId="2144"/>
    <cellStyle name="20% - Accent4 3 32" xfId="2145"/>
    <cellStyle name="20% - Accent4 3 33" xfId="2146"/>
    <cellStyle name="20% - Accent4 3 34" xfId="2147"/>
    <cellStyle name="20% - Accent4 3 35" xfId="2148"/>
    <cellStyle name="20% - Accent4 3 4" xfId="2149"/>
    <cellStyle name="20% - Accent4 3 4 2" xfId="2150"/>
    <cellStyle name="20% - Accent4 3 4 3" xfId="2151"/>
    <cellStyle name="20% - Accent4 3 4 4" xfId="2152"/>
    <cellStyle name="20% - Accent4 3 4 5" xfId="2153"/>
    <cellStyle name="20% - Accent4 3 4 6" xfId="2154"/>
    <cellStyle name="20% - Accent4 3 4 7" xfId="2155"/>
    <cellStyle name="20% - Accent4 3 4 8" xfId="2156"/>
    <cellStyle name="20% - Accent4 3 5" xfId="2157"/>
    <cellStyle name="20% - Accent4 3 5 2" xfId="2158"/>
    <cellStyle name="20% - Accent4 3 5 3" xfId="2159"/>
    <cellStyle name="20% - Accent4 3 5 4" xfId="2160"/>
    <cellStyle name="20% - Accent4 3 5 5" xfId="2161"/>
    <cellStyle name="20% - Accent4 3 5 6" xfId="2162"/>
    <cellStyle name="20% - Accent4 3 5 7" xfId="2163"/>
    <cellStyle name="20% - Accent4 3 5 8" xfId="2164"/>
    <cellStyle name="20% - Accent4 3 6" xfId="2165"/>
    <cellStyle name="20% - Accent4 3 6 2" xfId="2166"/>
    <cellStyle name="20% - Accent4 3 6 3" xfId="2167"/>
    <cellStyle name="20% - Accent4 3 6 4" xfId="2168"/>
    <cellStyle name="20% - Accent4 3 6 5" xfId="2169"/>
    <cellStyle name="20% - Accent4 3 6 6" xfId="2170"/>
    <cellStyle name="20% - Accent4 3 6 7" xfId="2171"/>
    <cellStyle name="20% - Accent4 3 6 8" xfId="2172"/>
    <cellStyle name="20% - Accent4 3 7" xfId="2173"/>
    <cellStyle name="20% - Accent4 3 7 2" xfId="2174"/>
    <cellStyle name="20% - Accent4 3 7 3" xfId="2175"/>
    <cellStyle name="20% - Accent4 3 7 4" xfId="2176"/>
    <cellStyle name="20% - Accent4 3 7 5" xfId="2177"/>
    <cellStyle name="20% - Accent4 3 7 6" xfId="2178"/>
    <cellStyle name="20% - Accent4 3 7 7" xfId="2179"/>
    <cellStyle name="20% - Accent4 3 7 8" xfId="2180"/>
    <cellStyle name="20% - Accent4 3 8" xfId="2181"/>
    <cellStyle name="20% - Accent4 3 8 2" xfId="2182"/>
    <cellStyle name="20% - Accent4 3 8 3" xfId="2183"/>
    <cellStyle name="20% - Accent4 3 8 4" xfId="2184"/>
    <cellStyle name="20% - Accent4 3 8 5" xfId="2185"/>
    <cellStyle name="20% - Accent4 3 8 6" xfId="2186"/>
    <cellStyle name="20% - Accent4 3 8 7" xfId="2187"/>
    <cellStyle name="20% - Accent4 3 8 8" xfId="2188"/>
    <cellStyle name="20% - Accent4 3 9" xfId="2189"/>
    <cellStyle name="20% - Accent4 3 9 2" xfId="2190"/>
    <cellStyle name="20% - Accent4 3 9 3" xfId="2191"/>
    <cellStyle name="20% - Accent4 3 9 4" xfId="2192"/>
    <cellStyle name="20% - Accent4 3 9 5" xfId="2193"/>
    <cellStyle name="20% - Accent4 3 9 6" xfId="2194"/>
    <cellStyle name="20% - Accent4 3 9 7" xfId="2195"/>
    <cellStyle name="20% - Accent4 3 9 8" xfId="2196"/>
    <cellStyle name="20% - Accent4 4" xfId="2197"/>
    <cellStyle name="20% - Accent4 4 10" xfId="2198"/>
    <cellStyle name="20% - Accent4 4 10 2" xfId="2199"/>
    <cellStyle name="20% - Accent4 4 10 3" xfId="2200"/>
    <cellStyle name="20% - Accent4 4 10 4" xfId="2201"/>
    <cellStyle name="20% - Accent4 4 10 5" xfId="2202"/>
    <cellStyle name="20% - Accent4 4 10 6" xfId="2203"/>
    <cellStyle name="20% - Accent4 4 10 7" xfId="2204"/>
    <cellStyle name="20% - Accent4 4 10 8" xfId="2205"/>
    <cellStyle name="20% - Accent4 4 11" xfId="2206"/>
    <cellStyle name="20% - Accent4 4 11 2" xfId="2207"/>
    <cellStyle name="20% - Accent4 4 11 3" xfId="2208"/>
    <cellStyle name="20% - Accent4 4 11 4" xfId="2209"/>
    <cellStyle name="20% - Accent4 4 11 5" xfId="2210"/>
    <cellStyle name="20% - Accent4 4 11 6" xfId="2211"/>
    <cellStyle name="20% - Accent4 4 11 7" xfId="2212"/>
    <cellStyle name="20% - Accent4 4 11 8" xfId="2213"/>
    <cellStyle name="20% - Accent4 4 12" xfId="2214"/>
    <cellStyle name="20% - Accent4 4 12 2" xfId="2215"/>
    <cellStyle name="20% - Accent4 4 12 3" xfId="2216"/>
    <cellStyle name="20% - Accent4 4 12 4" xfId="2217"/>
    <cellStyle name="20% - Accent4 4 12 5" xfId="2218"/>
    <cellStyle name="20% - Accent4 4 12 6" xfId="2219"/>
    <cellStyle name="20% - Accent4 4 12 7" xfId="2220"/>
    <cellStyle name="20% - Accent4 4 12 8" xfId="2221"/>
    <cellStyle name="20% - Accent4 4 13" xfId="2222"/>
    <cellStyle name="20% - Accent4 4 13 2" xfId="2223"/>
    <cellStyle name="20% - Accent4 4 13 3" xfId="2224"/>
    <cellStyle name="20% - Accent4 4 13 4" xfId="2225"/>
    <cellStyle name="20% - Accent4 4 13 5" xfId="2226"/>
    <cellStyle name="20% - Accent4 4 13 6" xfId="2227"/>
    <cellStyle name="20% - Accent4 4 13 7" xfId="2228"/>
    <cellStyle name="20% - Accent4 4 13 8" xfId="2229"/>
    <cellStyle name="20% - Accent4 4 14" xfId="2230"/>
    <cellStyle name="20% - Accent4 4 14 2" xfId="2231"/>
    <cellStyle name="20% - Accent4 4 14 3" xfId="2232"/>
    <cellStyle name="20% - Accent4 4 14 4" xfId="2233"/>
    <cellStyle name="20% - Accent4 4 14 5" xfId="2234"/>
    <cellStyle name="20% - Accent4 4 14 6" xfId="2235"/>
    <cellStyle name="20% - Accent4 4 14 7" xfId="2236"/>
    <cellStyle name="20% - Accent4 4 14 8" xfId="2237"/>
    <cellStyle name="20% - Accent4 4 15" xfId="2238"/>
    <cellStyle name="20% - Accent4 4 15 2" xfId="2239"/>
    <cellStyle name="20% - Accent4 4 15 3" xfId="2240"/>
    <cellStyle name="20% - Accent4 4 15 4" xfId="2241"/>
    <cellStyle name="20% - Accent4 4 15 5" xfId="2242"/>
    <cellStyle name="20% - Accent4 4 15 6" xfId="2243"/>
    <cellStyle name="20% - Accent4 4 15 7" xfId="2244"/>
    <cellStyle name="20% - Accent4 4 15 8" xfId="2245"/>
    <cellStyle name="20% - Accent4 4 16" xfId="2246"/>
    <cellStyle name="20% - Accent4 4 16 2" xfId="2247"/>
    <cellStyle name="20% - Accent4 4 16 3" xfId="2248"/>
    <cellStyle name="20% - Accent4 4 16 4" xfId="2249"/>
    <cellStyle name="20% - Accent4 4 16 5" xfId="2250"/>
    <cellStyle name="20% - Accent4 4 16 6" xfId="2251"/>
    <cellStyle name="20% - Accent4 4 16 7" xfId="2252"/>
    <cellStyle name="20% - Accent4 4 16 8" xfId="2253"/>
    <cellStyle name="20% - Accent4 4 17" xfId="2254"/>
    <cellStyle name="20% - Accent4 4 17 2" xfId="2255"/>
    <cellStyle name="20% - Accent4 4 17 3" xfId="2256"/>
    <cellStyle name="20% - Accent4 4 17 4" xfId="2257"/>
    <cellStyle name="20% - Accent4 4 17 5" xfId="2258"/>
    <cellStyle name="20% - Accent4 4 17 6" xfId="2259"/>
    <cellStyle name="20% - Accent4 4 17 7" xfId="2260"/>
    <cellStyle name="20% - Accent4 4 17 8" xfId="2261"/>
    <cellStyle name="20% - Accent4 4 18" xfId="2262"/>
    <cellStyle name="20% - Accent4 4 18 2" xfId="2263"/>
    <cellStyle name="20% - Accent4 4 18 3" xfId="2264"/>
    <cellStyle name="20% - Accent4 4 18 4" xfId="2265"/>
    <cellStyle name="20% - Accent4 4 18 5" xfId="2266"/>
    <cellStyle name="20% - Accent4 4 18 6" xfId="2267"/>
    <cellStyle name="20% - Accent4 4 18 7" xfId="2268"/>
    <cellStyle name="20% - Accent4 4 18 8" xfId="2269"/>
    <cellStyle name="20% - Accent4 4 19" xfId="2270"/>
    <cellStyle name="20% - Accent4 4 2" xfId="2271"/>
    <cellStyle name="20% - Accent4 4 2 2" xfId="2272"/>
    <cellStyle name="20% - Accent4 4 2 3" xfId="2273"/>
    <cellStyle name="20% - Accent4 4 2 4" xfId="2274"/>
    <cellStyle name="20% - Accent4 4 2 5" xfId="2275"/>
    <cellStyle name="20% - Accent4 4 2 6" xfId="2276"/>
    <cellStyle name="20% - Accent4 4 2 7" xfId="2277"/>
    <cellStyle name="20% - Accent4 4 2 8" xfId="2278"/>
    <cellStyle name="20% - Accent4 4 20" xfId="2279"/>
    <cellStyle name="20% - Accent4 4 21" xfId="2280"/>
    <cellStyle name="20% - Accent4 4 22" xfId="2281"/>
    <cellStyle name="20% - Accent4 4 23" xfId="2282"/>
    <cellStyle name="20% - Accent4 4 24" xfId="2283"/>
    <cellStyle name="20% - Accent4 4 25" xfId="2284"/>
    <cellStyle name="20% - Accent4 4 26" xfId="2285"/>
    <cellStyle name="20% - Accent4 4 27" xfId="2286"/>
    <cellStyle name="20% - Accent4 4 28" xfId="2287"/>
    <cellStyle name="20% - Accent4 4 29" xfId="2288"/>
    <cellStyle name="20% - Accent4 4 3" xfId="2289"/>
    <cellStyle name="20% - Accent4 4 3 2" xfId="2290"/>
    <cellStyle name="20% - Accent4 4 3 3" xfId="2291"/>
    <cellStyle name="20% - Accent4 4 3 4" xfId="2292"/>
    <cellStyle name="20% - Accent4 4 3 5" xfId="2293"/>
    <cellStyle name="20% - Accent4 4 3 6" xfId="2294"/>
    <cellStyle name="20% - Accent4 4 3 7" xfId="2295"/>
    <cellStyle name="20% - Accent4 4 3 8" xfId="2296"/>
    <cellStyle name="20% - Accent4 4 30" xfId="2297"/>
    <cellStyle name="20% - Accent4 4 31" xfId="2298"/>
    <cellStyle name="20% - Accent4 4 32" xfId="2299"/>
    <cellStyle name="20% - Accent4 4 33" xfId="2300"/>
    <cellStyle name="20% - Accent4 4 34" xfId="2301"/>
    <cellStyle name="20% - Accent4 4 35" xfId="2302"/>
    <cellStyle name="20% - Accent4 4 4" xfId="2303"/>
    <cellStyle name="20% - Accent4 4 4 2" xfId="2304"/>
    <cellStyle name="20% - Accent4 4 4 3" xfId="2305"/>
    <cellStyle name="20% - Accent4 4 4 4" xfId="2306"/>
    <cellStyle name="20% - Accent4 4 4 5" xfId="2307"/>
    <cellStyle name="20% - Accent4 4 4 6" xfId="2308"/>
    <cellStyle name="20% - Accent4 4 4 7" xfId="2309"/>
    <cellStyle name="20% - Accent4 4 4 8" xfId="2310"/>
    <cellStyle name="20% - Accent4 4 5" xfId="2311"/>
    <cellStyle name="20% - Accent4 4 5 2" xfId="2312"/>
    <cellStyle name="20% - Accent4 4 5 3" xfId="2313"/>
    <cellStyle name="20% - Accent4 4 5 4" xfId="2314"/>
    <cellStyle name="20% - Accent4 4 5 5" xfId="2315"/>
    <cellStyle name="20% - Accent4 4 5 6" xfId="2316"/>
    <cellStyle name="20% - Accent4 4 5 7" xfId="2317"/>
    <cellStyle name="20% - Accent4 4 5 8" xfId="2318"/>
    <cellStyle name="20% - Accent4 4 6" xfId="2319"/>
    <cellStyle name="20% - Accent4 4 6 2" xfId="2320"/>
    <cellStyle name="20% - Accent4 4 6 3" xfId="2321"/>
    <cellStyle name="20% - Accent4 4 6 4" xfId="2322"/>
    <cellStyle name="20% - Accent4 4 6 5" xfId="2323"/>
    <cellStyle name="20% - Accent4 4 6 6" xfId="2324"/>
    <cellStyle name="20% - Accent4 4 6 7" xfId="2325"/>
    <cellStyle name="20% - Accent4 4 6 8" xfId="2326"/>
    <cellStyle name="20% - Accent4 4 7" xfId="2327"/>
    <cellStyle name="20% - Accent4 4 7 2" xfId="2328"/>
    <cellStyle name="20% - Accent4 4 7 3" xfId="2329"/>
    <cellStyle name="20% - Accent4 4 7 4" xfId="2330"/>
    <cellStyle name="20% - Accent4 4 7 5" xfId="2331"/>
    <cellStyle name="20% - Accent4 4 7 6" xfId="2332"/>
    <cellStyle name="20% - Accent4 4 7 7" xfId="2333"/>
    <cellStyle name="20% - Accent4 4 7 8" xfId="2334"/>
    <cellStyle name="20% - Accent4 4 8" xfId="2335"/>
    <cellStyle name="20% - Accent4 4 8 2" xfId="2336"/>
    <cellStyle name="20% - Accent4 4 8 3" xfId="2337"/>
    <cellStyle name="20% - Accent4 4 8 4" xfId="2338"/>
    <cellStyle name="20% - Accent4 4 8 5" xfId="2339"/>
    <cellStyle name="20% - Accent4 4 8 6" xfId="2340"/>
    <cellStyle name="20% - Accent4 4 8 7" xfId="2341"/>
    <cellStyle name="20% - Accent4 4 8 8" xfId="2342"/>
    <cellStyle name="20% - Accent4 4 9" xfId="2343"/>
    <cellStyle name="20% - Accent4 4 9 2" xfId="2344"/>
    <cellStyle name="20% - Accent4 4 9 3" xfId="2345"/>
    <cellStyle name="20% - Accent4 4 9 4" xfId="2346"/>
    <cellStyle name="20% - Accent4 4 9 5" xfId="2347"/>
    <cellStyle name="20% - Accent4 4 9 6" xfId="2348"/>
    <cellStyle name="20% - Accent4 4 9 7" xfId="2349"/>
    <cellStyle name="20% - Accent4 4 9 8" xfId="2350"/>
    <cellStyle name="20% - Accent4 5" xfId="2351"/>
    <cellStyle name="20% - Accent4 5 10" xfId="2352"/>
    <cellStyle name="20% - Accent4 5 10 2" xfId="2353"/>
    <cellStyle name="20% - Accent4 5 10 3" xfId="2354"/>
    <cellStyle name="20% - Accent4 5 10 4" xfId="2355"/>
    <cellStyle name="20% - Accent4 5 10 5" xfId="2356"/>
    <cellStyle name="20% - Accent4 5 10 6" xfId="2357"/>
    <cellStyle name="20% - Accent4 5 10 7" xfId="2358"/>
    <cellStyle name="20% - Accent4 5 10 8" xfId="2359"/>
    <cellStyle name="20% - Accent4 5 11" xfId="2360"/>
    <cellStyle name="20% - Accent4 5 11 2" xfId="2361"/>
    <cellStyle name="20% - Accent4 5 11 3" xfId="2362"/>
    <cellStyle name="20% - Accent4 5 11 4" xfId="2363"/>
    <cellStyle name="20% - Accent4 5 11 5" xfId="2364"/>
    <cellStyle name="20% - Accent4 5 11 6" xfId="2365"/>
    <cellStyle name="20% - Accent4 5 11 7" xfId="2366"/>
    <cellStyle name="20% - Accent4 5 11 8" xfId="2367"/>
    <cellStyle name="20% - Accent4 5 12" xfId="2368"/>
    <cellStyle name="20% - Accent4 5 12 2" xfId="2369"/>
    <cellStyle name="20% - Accent4 5 12 3" xfId="2370"/>
    <cellStyle name="20% - Accent4 5 12 4" xfId="2371"/>
    <cellStyle name="20% - Accent4 5 12 5" xfId="2372"/>
    <cellStyle name="20% - Accent4 5 12 6" xfId="2373"/>
    <cellStyle name="20% - Accent4 5 12 7" xfId="2374"/>
    <cellStyle name="20% - Accent4 5 12 8" xfId="2375"/>
    <cellStyle name="20% - Accent4 5 13" xfId="2376"/>
    <cellStyle name="20% - Accent4 5 13 2" xfId="2377"/>
    <cellStyle name="20% - Accent4 5 13 3" xfId="2378"/>
    <cellStyle name="20% - Accent4 5 13 4" xfId="2379"/>
    <cellStyle name="20% - Accent4 5 13 5" xfId="2380"/>
    <cellStyle name="20% - Accent4 5 13 6" xfId="2381"/>
    <cellStyle name="20% - Accent4 5 13 7" xfId="2382"/>
    <cellStyle name="20% - Accent4 5 13 8" xfId="2383"/>
    <cellStyle name="20% - Accent4 5 14" xfId="2384"/>
    <cellStyle name="20% - Accent4 5 14 2" xfId="2385"/>
    <cellStyle name="20% - Accent4 5 14 3" xfId="2386"/>
    <cellStyle name="20% - Accent4 5 14 4" xfId="2387"/>
    <cellStyle name="20% - Accent4 5 14 5" xfId="2388"/>
    <cellStyle name="20% - Accent4 5 14 6" xfId="2389"/>
    <cellStyle name="20% - Accent4 5 14 7" xfId="2390"/>
    <cellStyle name="20% - Accent4 5 14 8" xfId="2391"/>
    <cellStyle name="20% - Accent4 5 15" xfId="2392"/>
    <cellStyle name="20% - Accent4 5 15 2" xfId="2393"/>
    <cellStyle name="20% - Accent4 5 15 3" xfId="2394"/>
    <cellStyle name="20% - Accent4 5 15 4" xfId="2395"/>
    <cellStyle name="20% - Accent4 5 15 5" xfId="2396"/>
    <cellStyle name="20% - Accent4 5 15 6" xfId="2397"/>
    <cellStyle name="20% - Accent4 5 15 7" xfId="2398"/>
    <cellStyle name="20% - Accent4 5 15 8" xfId="2399"/>
    <cellStyle name="20% - Accent4 5 16" xfId="2400"/>
    <cellStyle name="20% - Accent4 5 16 2" xfId="2401"/>
    <cellStyle name="20% - Accent4 5 16 3" xfId="2402"/>
    <cellStyle name="20% - Accent4 5 16 4" xfId="2403"/>
    <cellStyle name="20% - Accent4 5 16 5" xfId="2404"/>
    <cellStyle name="20% - Accent4 5 16 6" xfId="2405"/>
    <cellStyle name="20% - Accent4 5 16 7" xfId="2406"/>
    <cellStyle name="20% - Accent4 5 16 8" xfId="2407"/>
    <cellStyle name="20% - Accent4 5 17" xfId="2408"/>
    <cellStyle name="20% - Accent4 5 17 2" xfId="2409"/>
    <cellStyle name="20% - Accent4 5 17 3" xfId="2410"/>
    <cellStyle name="20% - Accent4 5 17 4" xfId="2411"/>
    <cellStyle name="20% - Accent4 5 17 5" xfId="2412"/>
    <cellStyle name="20% - Accent4 5 17 6" xfId="2413"/>
    <cellStyle name="20% - Accent4 5 17 7" xfId="2414"/>
    <cellStyle name="20% - Accent4 5 17 8" xfId="2415"/>
    <cellStyle name="20% - Accent4 5 18" xfId="2416"/>
    <cellStyle name="20% - Accent4 5 18 2" xfId="2417"/>
    <cellStyle name="20% - Accent4 5 18 3" xfId="2418"/>
    <cellStyle name="20% - Accent4 5 18 4" xfId="2419"/>
    <cellStyle name="20% - Accent4 5 18 5" xfId="2420"/>
    <cellStyle name="20% - Accent4 5 18 6" xfId="2421"/>
    <cellStyle name="20% - Accent4 5 18 7" xfId="2422"/>
    <cellStyle name="20% - Accent4 5 18 8" xfId="2423"/>
    <cellStyle name="20% - Accent4 5 19" xfId="2424"/>
    <cellStyle name="20% - Accent4 5 2" xfId="2425"/>
    <cellStyle name="20% - Accent4 5 2 2" xfId="2426"/>
    <cellStyle name="20% - Accent4 5 2 3" xfId="2427"/>
    <cellStyle name="20% - Accent4 5 2 4" xfId="2428"/>
    <cellStyle name="20% - Accent4 5 2 5" xfId="2429"/>
    <cellStyle name="20% - Accent4 5 2 6" xfId="2430"/>
    <cellStyle name="20% - Accent4 5 2 7" xfId="2431"/>
    <cellStyle name="20% - Accent4 5 2 8" xfId="2432"/>
    <cellStyle name="20% - Accent4 5 20" xfId="2433"/>
    <cellStyle name="20% - Accent4 5 21" xfId="2434"/>
    <cellStyle name="20% - Accent4 5 22" xfId="2435"/>
    <cellStyle name="20% - Accent4 5 23" xfId="2436"/>
    <cellStyle name="20% - Accent4 5 24" xfId="2437"/>
    <cellStyle name="20% - Accent4 5 25" xfId="2438"/>
    <cellStyle name="20% - Accent4 5 26" xfId="2439"/>
    <cellStyle name="20% - Accent4 5 27" xfId="2440"/>
    <cellStyle name="20% - Accent4 5 28" xfId="2441"/>
    <cellStyle name="20% - Accent4 5 29" xfId="2442"/>
    <cellStyle name="20% - Accent4 5 3" xfId="2443"/>
    <cellStyle name="20% - Accent4 5 3 2" xfId="2444"/>
    <cellStyle name="20% - Accent4 5 3 3" xfId="2445"/>
    <cellStyle name="20% - Accent4 5 3 4" xfId="2446"/>
    <cellStyle name="20% - Accent4 5 3 5" xfId="2447"/>
    <cellStyle name="20% - Accent4 5 3 6" xfId="2448"/>
    <cellStyle name="20% - Accent4 5 3 7" xfId="2449"/>
    <cellStyle name="20% - Accent4 5 3 8" xfId="2450"/>
    <cellStyle name="20% - Accent4 5 30" xfId="2451"/>
    <cellStyle name="20% - Accent4 5 31" xfId="2452"/>
    <cellStyle name="20% - Accent4 5 32" xfId="2453"/>
    <cellStyle name="20% - Accent4 5 33" xfId="2454"/>
    <cellStyle name="20% - Accent4 5 34" xfId="2455"/>
    <cellStyle name="20% - Accent4 5 35" xfId="2456"/>
    <cellStyle name="20% - Accent4 5 4" xfId="2457"/>
    <cellStyle name="20% - Accent4 5 4 2" xfId="2458"/>
    <cellStyle name="20% - Accent4 5 4 3" xfId="2459"/>
    <cellStyle name="20% - Accent4 5 4 4" xfId="2460"/>
    <cellStyle name="20% - Accent4 5 4 5" xfId="2461"/>
    <cellStyle name="20% - Accent4 5 4 6" xfId="2462"/>
    <cellStyle name="20% - Accent4 5 4 7" xfId="2463"/>
    <cellStyle name="20% - Accent4 5 4 8" xfId="2464"/>
    <cellStyle name="20% - Accent4 5 5" xfId="2465"/>
    <cellStyle name="20% - Accent4 5 5 2" xfId="2466"/>
    <cellStyle name="20% - Accent4 5 5 3" xfId="2467"/>
    <cellStyle name="20% - Accent4 5 5 4" xfId="2468"/>
    <cellStyle name="20% - Accent4 5 5 5" xfId="2469"/>
    <cellStyle name="20% - Accent4 5 5 6" xfId="2470"/>
    <cellStyle name="20% - Accent4 5 5 7" xfId="2471"/>
    <cellStyle name="20% - Accent4 5 5 8" xfId="2472"/>
    <cellStyle name="20% - Accent4 5 6" xfId="2473"/>
    <cellStyle name="20% - Accent4 5 6 2" xfId="2474"/>
    <cellStyle name="20% - Accent4 5 6 3" xfId="2475"/>
    <cellStyle name="20% - Accent4 5 6 4" xfId="2476"/>
    <cellStyle name="20% - Accent4 5 6 5" xfId="2477"/>
    <cellStyle name="20% - Accent4 5 6 6" xfId="2478"/>
    <cellStyle name="20% - Accent4 5 6 7" xfId="2479"/>
    <cellStyle name="20% - Accent4 5 6 8" xfId="2480"/>
    <cellStyle name="20% - Accent4 5 7" xfId="2481"/>
    <cellStyle name="20% - Accent4 5 7 2" xfId="2482"/>
    <cellStyle name="20% - Accent4 5 7 3" xfId="2483"/>
    <cellStyle name="20% - Accent4 5 7 4" xfId="2484"/>
    <cellStyle name="20% - Accent4 5 7 5" xfId="2485"/>
    <cellStyle name="20% - Accent4 5 7 6" xfId="2486"/>
    <cellStyle name="20% - Accent4 5 7 7" xfId="2487"/>
    <cellStyle name="20% - Accent4 5 7 8" xfId="2488"/>
    <cellStyle name="20% - Accent4 5 8" xfId="2489"/>
    <cellStyle name="20% - Accent4 5 8 2" xfId="2490"/>
    <cellStyle name="20% - Accent4 5 8 3" xfId="2491"/>
    <cellStyle name="20% - Accent4 5 8 4" xfId="2492"/>
    <cellStyle name="20% - Accent4 5 8 5" xfId="2493"/>
    <cellStyle name="20% - Accent4 5 8 6" xfId="2494"/>
    <cellStyle name="20% - Accent4 5 8 7" xfId="2495"/>
    <cellStyle name="20% - Accent4 5 8 8" xfId="2496"/>
    <cellStyle name="20% - Accent4 5 9" xfId="2497"/>
    <cellStyle name="20% - Accent4 5 9 2" xfId="2498"/>
    <cellStyle name="20% - Accent4 5 9 3" xfId="2499"/>
    <cellStyle name="20% - Accent4 5 9 4" xfId="2500"/>
    <cellStyle name="20% - Accent4 5 9 5" xfId="2501"/>
    <cellStyle name="20% - Accent4 5 9 6" xfId="2502"/>
    <cellStyle name="20% - Accent4 5 9 7" xfId="2503"/>
    <cellStyle name="20% - Accent4 5 9 8" xfId="2504"/>
    <cellStyle name="20% - Accent4 6" xfId="2505"/>
    <cellStyle name="20% - Accent5 2" xfId="2506"/>
    <cellStyle name="20% - Accent5 2 2" xfId="2507"/>
    <cellStyle name="20% - Accent5 2 3" xfId="2508"/>
    <cellStyle name="20% - Accent5 2 4" xfId="2509"/>
    <cellStyle name="20% - Accent5 3" xfId="2510"/>
    <cellStyle name="20% - Accent5 3 2" xfId="2511"/>
    <cellStyle name="20% - Accent5 3 2 2" xfId="2512"/>
    <cellStyle name="20% - Accent5 3 2 3" xfId="2513"/>
    <cellStyle name="20% - Accent5 3 3" xfId="2514"/>
    <cellStyle name="20% - Accent5 3 4" xfId="2515"/>
    <cellStyle name="20% - Accent5 4" xfId="2516"/>
    <cellStyle name="20% - Accent5 4 2" xfId="2517"/>
    <cellStyle name="20% - Accent5 4 3" xfId="2518"/>
    <cellStyle name="20% - Accent5 5" xfId="2519"/>
    <cellStyle name="20% - Accent5 6" xfId="2520"/>
    <cellStyle name="20% - Accent6 2" xfId="2521"/>
    <cellStyle name="20% - Accent6 2 10" xfId="2522"/>
    <cellStyle name="20% - Accent6 2 10 2" xfId="2523"/>
    <cellStyle name="20% - Accent6 2 10 3" xfId="2524"/>
    <cellStyle name="20% - Accent6 2 10 4" xfId="2525"/>
    <cellStyle name="20% - Accent6 2 10 5" xfId="2526"/>
    <cellStyle name="20% - Accent6 2 10 6" xfId="2527"/>
    <cellStyle name="20% - Accent6 2 10 7" xfId="2528"/>
    <cellStyle name="20% - Accent6 2 10 8" xfId="2529"/>
    <cellStyle name="20% - Accent6 2 11" xfId="2530"/>
    <cellStyle name="20% - Accent6 2 11 2" xfId="2531"/>
    <cellStyle name="20% - Accent6 2 11 3" xfId="2532"/>
    <cellStyle name="20% - Accent6 2 11 4" xfId="2533"/>
    <cellStyle name="20% - Accent6 2 11 5" xfId="2534"/>
    <cellStyle name="20% - Accent6 2 11 6" xfId="2535"/>
    <cellStyle name="20% - Accent6 2 11 7" xfId="2536"/>
    <cellStyle name="20% - Accent6 2 11 8" xfId="2537"/>
    <cellStyle name="20% - Accent6 2 12" xfId="2538"/>
    <cellStyle name="20% - Accent6 2 12 2" xfId="2539"/>
    <cellStyle name="20% - Accent6 2 12 3" xfId="2540"/>
    <cellStyle name="20% - Accent6 2 12 4" xfId="2541"/>
    <cellStyle name="20% - Accent6 2 12 5" xfId="2542"/>
    <cellStyle name="20% - Accent6 2 12 6" xfId="2543"/>
    <cellStyle name="20% - Accent6 2 12 7" xfId="2544"/>
    <cellStyle name="20% - Accent6 2 12 8" xfId="2545"/>
    <cellStyle name="20% - Accent6 2 13" xfId="2546"/>
    <cellStyle name="20% - Accent6 2 13 2" xfId="2547"/>
    <cellStyle name="20% - Accent6 2 13 3" xfId="2548"/>
    <cellStyle name="20% - Accent6 2 13 4" xfId="2549"/>
    <cellStyle name="20% - Accent6 2 13 5" xfId="2550"/>
    <cellStyle name="20% - Accent6 2 13 6" xfId="2551"/>
    <cellStyle name="20% - Accent6 2 13 7" xfId="2552"/>
    <cellStyle name="20% - Accent6 2 13 8" xfId="2553"/>
    <cellStyle name="20% - Accent6 2 14" xfId="2554"/>
    <cellStyle name="20% - Accent6 2 14 2" xfId="2555"/>
    <cellStyle name="20% - Accent6 2 14 3" xfId="2556"/>
    <cellStyle name="20% - Accent6 2 14 4" xfId="2557"/>
    <cellStyle name="20% - Accent6 2 14 5" xfId="2558"/>
    <cellStyle name="20% - Accent6 2 14 6" xfId="2559"/>
    <cellStyle name="20% - Accent6 2 14 7" xfId="2560"/>
    <cellStyle name="20% - Accent6 2 14 8" xfId="2561"/>
    <cellStyle name="20% - Accent6 2 15" xfId="2562"/>
    <cellStyle name="20% - Accent6 2 15 2" xfId="2563"/>
    <cellStyle name="20% - Accent6 2 15 3" xfId="2564"/>
    <cellStyle name="20% - Accent6 2 15 4" xfId="2565"/>
    <cellStyle name="20% - Accent6 2 15 5" xfId="2566"/>
    <cellStyle name="20% - Accent6 2 15 6" xfId="2567"/>
    <cellStyle name="20% - Accent6 2 15 7" xfId="2568"/>
    <cellStyle name="20% - Accent6 2 15 8" xfId="2569"/>
    <cellStyle name="20% - Accent6 2 16" xfId="2570"/>
    <cellStyle name="20% - Accent6 2 16 2" xfId="2571"/>
    <cellStyle name="20% - Accent6 2 16 3" xfId="2572"/>
    <cellStyle name="20% - Accent6 2 16 4" xfId="2573"/>
    <cellStyle name="20% - Accent6 2 16 5" xfId="2574"/>
    <cellStyle name="20% - Accent6 2 16 6" xfId="2575"/>
    <cellStyle name="20% - Accent6 2 16 7" xfId="2576"/>
    <cellStyle name="20% - Accent6 2 16 8" xfId="2577"/>
    <cellStyle name="20% - Accent6 2 17" xfId="2578"/>
    <cellStyle name="20% - Accent6 2 17 2" xfId="2579"/>
    <cellStyle name="20% - Accent6 2 17 3" xfId="2580"/>
    <cellStyle name="20% - Accent6 2 17 4" xfId="2581"/>
    <cellStyle name="20% - Accent6 2 17 5" xfId="2582"/>
    <cellStyle name="20% - Accent6 2 17 6" xfId="2583"/>
    <cellStyle name="20% - Accent6 2 17 7" xfId="2584"/>
    <cellStyle name="20% - Accent6 2 17 8" xfId="2585"/>
    <cellStyle name="20% - Accent6 2 18" xfId="2586"/>
    <cellStyle name="20% - Accent6 2 18 2" xfId="2587"/>
    <cellStyle name="20% - Accent6 2 18 3" xfId="2588"/>
    <cellStyle name="20% - Accent6 2 18 4" xfId="2589"/>
    <cellStyle name="20% - Accent6 2 18 5" xfId="2590"/>
    <cellStyle name="20% - Accent6 2 18 6" xfId="2591"/>
    <cellStyle name="20% - Accent6 2 18 7" xfId="2592"/>
    <cellStyle name="20% - Accent6 2 18 8" xfId="2593"/>
    <cellStyle name="20% - Accent6 2 19" xfId="2594"/>
    <cellStyle name="20% - Accent6 2 2" xfId="2595"/>
    <cellStyle name="20% - Accent6 2 2 2" xfId="2596"/>
    <cellStyle name="20% - Accent6 2 2 3" xfId="2597"/>
    <cellStyle name="20% - Accent6 2 2 4" xfId="2598"/>
    <cellStyle name="20% - Accent6 2 2 5" xfId="2599"/>
    <cellStyle name="20% - Accent6 2 2 6" xfId="2600"/>
    <cellStyle name="20% - Accent6 2 2 7" xfId="2601"/>
    <cellStyle name="20% - Accent6 2 2 8" xfId="2602"/>
    <cellStyle name="20% - Accent6 2 20" xfId="2603"/>
    <cellStyle name="20% - Accent6 2 21" xfId="2604"/>
    <cellStyle name="20% - Accent6 2 22" xfId="2605"/>
    <cellStyle name="20% - Accent6 2 23" xfId="2606"/>
    <cellStyle name="20% - Accent6 2 24" xfId="2607"/>
    <cellStyle name="20% - Accent6 2 25" xfId="2608"/>
    <cellStyle name="20% - Accent6 2 26" xfId="2609"/>
    <cellStyle name="20% - Accent6 2 27" xfId="2610"/>
    <cellStyle name="20% - Accent6 2 28" xfId="2611"/>
    <cellStyle name="20% - Accent6 2 29" xfId="2612"/>
    <cellStyle name="20% - Accent6 2 3" xfId="2613"/>
    <cellStyle name="20% - Accent6 2 3 2" xfId="2614"/>
    <cellStyle name="20% - Accent6 2 3 3" xfId="2615"/>
    <cellStyle name="20% - Accent6 2 3 4" xfId="2616"/>
    <cellStyle name="20% - Accent6 2 3 5" xfId="2617"/>
    <cellStyle name="20% - Accent6 2 3 6" xfId="2618"/>
    <cellStyle name="20% - Accent6 2 3 7" xfId="2619"/>
    <cellStyle name="20% - Accent6 2 3 8" xfId="2620"/>
    <cellStyle name="20% - Accent6 2 30" xfId="2621"/>
    <cellStyle name="20% - Accent6 2 31" xfId="2622"/>
    <cellStyle name="20% - Accent6 2 32" xfId="2623"/>
    <cellStyle name="20% - Accent6 2 33" xfId="2624"/>
    <cellStyle name="20% - Accent6 2 34" xfId="2625"/>
    <cellStyle name="20% - Accent6 2 35" xfId="2626"/>
    <cellStyle name="20% - Accent6 2 36" xfId="2627"/>
    <cellStyle name="20% - Accent6 2 37" xfId="2628"/>
    <cellStyle name="20% - Accent6 2 38" xfId="2629"/>
    <cellStyle name="20% - Accent6 2 4" xfId="2630"/>
    <cellStyle name="20% - Accent6 2 4 2" xfId="2631"/>
    <cellStyle name="20% - Accent6 2 4 3" xfId="2632"/>
    <cellStyle name="20% - Accent6 2 4 4" xfId="2633"/>
    <cellStyle name="20% - Accent6 2 4 5" xfId="2634"/>
    <cellStyle name="20% - Accent6 2 4 6" xfId="2635"/>
    <cellStyle name="20% - Accent6 2 4 7" xfId="2636"/>
    <cellStyle name="20% - Accent6 2 4 8" xfId="2637"/>
    <cellStyle name="20% - Accent6 2 5" xfId="2638"/>
    <cellStyle name="20% - Accent6 2 5 2" xfId="2639"/>
    <cellStyle name="20% - Accent6 2 5 3" xfId="2640"/>
    <cellStyle name="20% - Accent6 2 5 4" xfId="2641"/>
    <cellStyle name="20% - Accent6 2 5 5" xfId="2642"/>
    <cellStyle name="20% - Accent6 2 5 6" xfId="2643"/>
    <cellStyle name="20% - Accent6 2 5 7" xfId="2644"/>
    <cellStyle name="20% - Accent6 2 5 8" xfId="2645"/>
    <cellStyle name="20% - Accent6 2 6" xfId="2646"/>
    <cellStyle name="20% - Accent6 2 6 2" xfId="2647"/>
    <cellStyle name="20% - Accent6 2 6 3" xfId="2648"/>
    <cellStyle name="20% - Accent6 2 6 4" xfId="2649"/>
    <cellStyle name="20% - Accent6 2 6 5" xfId="2650"/>
    <cellStyle name="20% - Accent6 2 6 6" xfId="2651"/>
    <cellStyle name="20% - Accent6 2 6 7" xfId="2652"/>
    <cellStyle name="20% - Accent6 2 6 8" xfId="2653"/>
    <cellStyle name="20% - Accent6 2 7" xfId="2654"/>
    <cellStyle name="20% - Accent6 2 7 2" xfId="2655"/>
    <cellStyle name="20% - Accent6 2 7 3" xfId="2656"/>
    <cellStyle name="20% - Accent6 2 7 4" xfId="2657"/>
    <cellStyle name="20% - Accent6 2 7 5" xfId="2658"/>
    <cellStyle name="20% - Accent6 2 7 6" xfId="2659"/>
    <cellStyle name="20% - Accent6 2 7 7" xfId="2660"/>
    <cellStyle name="20% - Accent6 2 7 8" xfId="2661"/>
    <cellStyle name="20% - Accent6 2 8" xfId="2662"/>
    <cellStyle name="20% - Accent6 2 8 2" xfId="2663"/>
    <cellStyle name="20% - Accent6 2 8 3" xfId="2664"/>
    <cellStyle name="20% - Accent6 2 8 4" xfId="2665"/>
    <cellStyle name="20% - Accent6 2 8 5" xfId="2666"/>
    <cellStyle name="20% - Accent6 2 8 6" xfId="2667"/>
    <cellStyle name="20% - Accent6 2 8 7" xfId="2668"/>
    <cellStyle name="20% - Accent6 2 8 8" xfId="2669"/>
    <cellStyle name="20% - Accent6 2 9" xfId="2670"/>
    <cellStyle name="20% - Accent6 2 9 2" xfId="2671"/>
    <cellStyle name="20% - Accent6 2 9 3" xfId="2672"/>
    <cellStyle name="20% - Accent6 2 9 4" xfId="2673"/>
    <cellStyle name="20% - Accent6 2 9 5" xfId="2674"/>
    <cellStyle name="20% - Accent6 2 9 6" xfId="2675"/>
    <cellStyle name="20% - Accent6 2 9 7" xfId="2676"/>
    <cellStyle name="20% - Accent6 2 9 8" xfId="2677"/>
    <cellStyle name="20% - Accent6 3" xfId="2678"/>
    <cellStyle name="20% - Accent6 3 10" xfId="2679"/>
    <cellStyle name="20% - Accent6 3 10 2" xfId="2680"/>
    <cellStyle name="20% - Accent6 3 10 3" xfId="2681"/>
    <cellStyle name="20% - Accent6 3 10 4" xfId="2682"/>
    <cellStyle name="20% - Accent6 3 10 5" xfId="2683"/>
    <cellStyle name="20% - Accent6 3 10 6" xfId="2684"/>
    <cellStyle name="20% - Accent6 3 10 7" xfId="2685"/>
    <cellStyle name="20% - Accent6 3 10 8" xfId="2686"/>
    <cellStyle name="20% - Accent6 3 11" xfId="2687"/>
    <cellStyle name="20% - Accent6 3 11 2" xfId="2688"/>
    <cellStyle name="20% - Accent6 3 11 3" xfId="2689"/>
    <cellStyle name="20% - Accent6 3 11 4" xfId="2690"/>
    <cellStyle name="20% - Accent6 3 11 5" xfId="2691"/>
    <cellStyle name="20% - Accent6 3 11 6" xfId="2692"/>
    <cellStyle name="20% - Accent6 3 11 7" xfId="2693"/>
    <cellStyle name="20% - Accent6 3 11 8" xfId="2694"/>
    <cellStyle name="20% - Accent6 3 12" xfId="2695"/>
    <cellStyle name="20% - Accent6 3 12 2" xfId="2696"/>
    <cellStyle name="20% - Accent6 3 12 3" xfId="2697"/>
    <cellStyle name="20% - Accent6 3 12 4" xfId="2698"/>
    <cellStyle name="20% - Accent6 3 12 5" xfId="2699"/>
    <cellStyle name="20% - Accent6 3 12 6" xfId="2700"/>
    <cellStyle name="20% - Accent6 3 12 7" xfId="2701"/>
    <cellStyle name="20% - Accent6 3 12 8" xfId="2702"/>
    <cellStyle name="20% - Accent6 3 13" xfId="2703"/>
    <cellStyle name="20% - Accent6 3 13 2" xfId="2704"/>
    <cellStyle name="20% - Accent6 3 13 3" xfId="2705"/>
    <cellStyle name="20% - Accent6 3 13 4" xfId="2706"/>
    <cellStyle name="20% - Accent6 3 13 5" xfId="2707"/>
    <cellStyle name="20% - Accent6 3 13 6" xfId="2708"/>
    <cellStyle name="20% - Accent6 3 13 7" xfId="2709"/>
    <cellStyle name="20% - Accent6 3 13 8" xfId="2710"/>
    <cellStyle name="20% - Accent6 3 14" xfId="2711"/>
    <cellStyle name="20% - Accent6 3 14 2" xfId="2712"/>
    <cellStyle name="20% - Accent6 3 14 3" xfId="2713"/>
    <cellStyle name="20% - Accent6 3 14 4" xfId="2714"/>
    <cellStyle name="20% - Accent6 3 14 5" xfId="2715"/>
    <cellStyle name="20% - Accent6 3 14 6" xfId="2716"/>
    <cellStyle name="20% - Accent6 3 14 7" xfId="2717"/>
    <cellStyle name="20% - Accent6 3 14 8" xfId="2718"/>
    <cellStyle name="20% - Accent6 3 15" xfId="2719"/>
    <cellStyle name="20% - Accent6 3 15 2" xfId="2720"/>
    <cellStyle name="20% - Accent6 3 15 3" xfId="2721"/>
    <cellStyle name="20% - Accent6 3 15 4" xfId="2722"/>
    <cellStyle name="20% - Accent6 3 15 5" xfId="2723"/>
    <cellStyle name="20% - Accent6 3 15 6" xfId="2724"/>
    <cellStyle name="20% - Accent6 3 15 7" xfId="2725"/>
    <cellStyle name="20% - Accent6 3 15 8" xfId="2726"/>
    <cellStyle name="20% - Accent6 3 16" xfId="2727"/>
    <cellStyle name="20% - Accent6 3 16 2" xfId="2728"/>
    <cellStyle name="20% - Accent6 3 16 3" xfId="2729"/>
    <cellStyle name="20% - Accent6 3 16 4" xfId="2730"/>
    <cellStyle name="20% - Accent6 3 16 5" xfId="2731"/>
    <cellStyle name="20% - Accent6 3 16 6" xfId="2732"/>
    <cellStyle name="20% - Accent6 3 16 7" xfId="2733"/>
    <cellStyle name="20% - Accent6 3 16 8" xfId="2734"/>
    <cellStyle name="20% - Accent6 3 17" xfId="2735"/>
    <cellStyle name="20% - Accent6 3 17 2" xfId="2736"/>
    <cellStyle name="20% - Accent6 3 17 3" xfId="2737"/>
    <cellStyle name="20% - Accent6 3 17 4" xfId="2738"/>
    <cellStyle name="20% - Accent6 3 17 5" xfId="2739"/>
    <cellStyle name="20% - Accent6 3 17 6" xfId="2740"/>
    <cellStyle name="20% - Accent6 3 17 7" xfId="2741"/>
    <cellStyle name="20% - Accent6 3 17 8" xfId="2742"/>
    <cellStyle name="20% - Accent6 3 18" xfId="2743"/>
    <cellStyle name="20% - Accent6 3 18 2" xfId="2744"/>
    <cellStyle name="20% - Accent6 3 18 3" xfId="2745"/>
    <cellStyle name="20% - Accent6 3 18 4" xfId="2746"/>
    <cellStyle name="20% - Accent6 3 18 5" xfId="2747"/>
    <cellStyle name="20% - Accent6 3 18 6" xfId="2748"/>
    <cellStyle name="20% - Accent6 3 18 7" xfId="2749"/>
    <cellStyle name="20% - Accent6 3 18 8" xfId="2750"/>
    <cellStyle name="20% - Accent6 3 19" xfId="2751"/>
    <cellStyle name="20% - Accent6 3 2" xfId="2752"/>
    <cellStyle name="20% - Accent6 3 2 2" xfId="2753"/>
    <cellStyle name="20% - Accent6 3 2 3" xfId="2754"/>
    <cellStyle name="20% - Accent6 3 2 4" xfId="2755"/>
    <cellStyle name="20% - Accent6 3 2 5" xfId="2756"/>
    <cellStyle name="20% - Accent6 3 2 6" xfId="2757"/>
    <cellStyle name="20% - Accent6 3 2 7" xfId="2758"/>
    <cellStyle name="20% - Accent6 3 2 8" xfId="2759"/>
    <cellStyle name="20% - Accent6 3 20" xfId="2760"/>
    <cellStyle name="20% - Accent6 3 21" xfId="2761"/>
    <cellStyle name="20% - Accent6 3 22" xfId="2762"/>
    <cellStyle name="20% - Accent6 3 23" xfId="2763"/>
    <cellStyle name="20% - Accent6 3 24" xfId="2764"/>
    <cellStyle name="20% - Accent6 3 25" xfId="2765"/>
    <cellStyle name="20% - Accent6 3 26" xfId="2766"/>
    <cellStyle name="20% - Accent6 3 27" xfId="2767"/>
    <cellStyle name="20% - Accent6 3 28" xfId="2768"/>
    <cellStyle name="20% - Accent6 3 29" xfId="2769"/>
    <cellStyle name="20% - Accent6 3 3" xfId="2770"/>
    <cellStyle name="20% - Accent6 3 3 2" xfId="2771"/>
    <cellStyle name="20% - Accent6 3 3 3" xfId="2772"/>
    <cellStyle name="20% - Accent6 3 3 4" xfId="2773"/>
    <cellStyle name="20% - Accent6 3 3 5" xfId="2774"/>
    <cellStyle name="20% - Accent6 3 3 6" xfId="2775"/>
    <cellStyle name="20% - Accent6 3 3 7" xfId="2776"/>
    <cellStyle name="20% - Accent6 3 3 8" xfId="2777"/>
    <cellStyle name="20% - Accent6 3 30" xfId="2778"/>
    <cellStyle name="20% - Accent6 3 31" xfId="2779"/>
    <cellStyle name="20% - Accent6 3 32" xfId="2780"/>
    <cellStyle name="20% - Accent6 3 33" xfId="2781"/>
    <cellStyle name="20% - Accent6 3 34" xfId="2782"/>
    <cellStyle name="20% - Accent6 3 35" xfId="2783"/>
    <cellStyle name="20% - Accent6 3 4" xfId="2784"/>
    <cellStyle name="20% - Accent6 3 4 2" xfId="2785"/>
    <cellStyle name="20% - Accent6 3 4 3" xfId="2786"/>
    <cellStyle name="20% - Accent6 3 4 4" xfId="2787"/>
    <cellStyle name="20% - Accent6 3 4 5" xfId="2788"/>
    <cellStyle name="20% - Accent6 3 4 6" xfId="2789"/>
    <cellStyle name="20% - Accent6 3 4 7" xfId="2790"/>
    <cellStyle name="20% - Accent6 3 4 8" xfId="2791"/>
    <cellStyle name="20% - Accent6 3 5" xfId="2792"/>
    <cellStyle name="20% - Accent6 3 5 2" xfId="2793"/>
    <cellStyle name="20% - Accent6 3 5 3" xfId="2794"/>
    <cellStyle name="20% - Accent6 3 5 4" xfId="2795"/>
    <cellStyle name="20% - Accent6 3 5 5" xfId="2796"/>
    <cellStyle name="20% - Accent6 3 5 6" xfId="2797"/>
    <cellStyle name="20% - Accent6 3 5 7" xfId="2798"/>
    <cellStyle name="20% - Accent6 3 5 8" xfId="2799"/>
    <cellStyle name="20% - Accent6 3 6" xfId="2800"/>
    <cellStyle name="20% - Accent6 3 6 2" xfId="2801"/>
    <cellStyle name="20% - Accent6 3 6 3" xfId="2802"/>
    <cellStyle name="20% - Accent6 3 6 4" xfId="2803"/>
    <cellStyle name="20% - Accent6 3 6 5" xfId="2804"/>
    <cellStyle name="20% - Accent6 3 6 6" xfId="2805"/>
    <cellStyle name="20% - Accent6 3 6 7" xfId="2806"/>
    <cellStyle name="20% - Accent6 3 6 8" xfId="2807"/>
    <cellStyle name="20% - Accent6 3 7" xfId="2808"/>
    <cellStyle name="20% - Accent6 3 7 2" xfId="2809"/>
    <cellStyle name="20% - Accent6 3 7 3" xfId="2810"/>
    <cellStyle name="20% - Accent6 3 7 4" xfId="2811"/>
    <cellStyle name="20% - Accent6 3 7 5" xfId="2812"/>
    <cellStyle name="20% - Accent6 3 7 6" xfId="2813"/>
    <cellStyle name="20% - Accent6 3 7 7" xfId="2814"/>
    <cellStyle name="20% - Accent6 3 7 8" xfId="2815"/>
    <cellStyle name="20% - Accent6 3 8" xfId="2816"/>
    <cellStyle name="20% - Accent6 3 8 2" xfId="2817"/>
    <cellStyle name="20% - Accent6 3 8 3" xfId="2818"/>
    <cellStyle name="20% - Accent6 3 8 4" xfId="2819"/>
    <cellStyle name="20% - Accent6 3 8 5" xfId="2820"/>
    <cellStyle name="20% - Accent6 3 8 6" xfId="2821"/>
    <cellStyle name="20% - Accent6 3 8 7" xfId="2822"/>
    <cellStyle name="20% - Accent6 3 8 8" xfId="2823"/>
    <cellStyle name="20% - Accent6 3 9" xfId="2824"/>
    <cellStyle name="20% - Accent6 3 9 2" xfId="2825"/>
    <cellStyle name="20% - Accent6 3 9 3" xfId="2826"/>
    <cellStyle name="20% - Accent6 3 9 4" xfId="2827"/>
    <cellStyle name="20% - Accent6 3 9 5" xfId="2828"/>
    <cellStyle name="20% - Accent6 3 9 6" xfId="2829"/>
    <cellStyle name="20% - Accent6 3 9 7" xfId="2830"/>
    <cellStyle name="20% - Accent6 3 9 8" xfId="2831"/>
    <cellStyle name="20% - Accent6 4" xfId="2832"/>
    <cellStyle name="20% - Accent6 4 10" xfId="2833"/>
    <cellStyle name="20% - Accent6 4 10 2" xfId="2834"/>
    <cellStyle name="20% - Accent6 4 10 3" xfId="2835"/>
    <cellStyle name="20% - Accent6 4 10 4" xfId="2836"/>
    <cellStyle name="20% - Accent6 4 10 5" xfId="2837"/>
    <cellStyle name="20% - Accent6 4 10 6" xfId="2838"/>
    <cellStyle name="20% - Accent6 4 10 7" xfId="2839"/>
    <cellStyle name="20% - Accent6 4 10 8" xfId="2840"/>
    <cellStyle name="20% - Accent6 4 11" xfId="2841"/>
    <cellStyle name="20% - Accent6 4 11 2" xfId="2842"/>
    <cellStyle name="20% - Accent6 4 11 3" xfId="2843"/>
    <cellStyle name="20% - Accent6 4 11 4" xfId="2844"/>
    <cellStyle name="20% - Accent6 4 11 5" xfId="2845"/>
    <cellStyle name="20% - Accent6 4 11 6" xfId="2846"/>
    <cellStyle name="20% - Accent6 4 11 7" xfId="2847"/>
    <cellStyle name="20% - Accent6 4 11 8" xfId="2848"/>
    <cellStyle name="20% - Accent6 4 12" xfId="2849"/>
    <cellStyle name="20% - Accent6 4 12 2" xfId="2850"/>
    <cellStyle name="20% - Accent6 4 12 3" xfId="2851"/>
    <cellStyle name="20% - Accent6 4 12 4" xfId="2852"/>
    <cellStyle name="20% - Accent6 4 12 5" xfId="2853"/>
    <cellStyle name="20% - Accent6 4 12 6" xfId="2854"/>
    <cellStyle name="20% - Accent6 4 12 7" xfId="2855"/>
    <cellStyle name="20% - Accent6 4 12 8" xfId="2856"/>
    <cellStyle name="20% - Accent6 4 13" xfId="2857"/>
    <cellStyle name="20% - Accent6 4 13 2" xfId="2858"/>
    <cellStyle name="20% - Accent6 4 13 3" xfId="2859"/>
    <cellStyle name="20% - Accent6 4 13 4" xfId="2860"/>
    <cellStyle name="20% - Accent6 4 13 5" xfId="2861"/>
    <cellStyle name="20% - Accent6 4 13 6" xfId="2862"/>
    <cellStyle name="20% - Accent6 4 13 7" xfId="2863"/>
    <cellStyle name="20% - Accent6 4 13 8" xfId="2864"/>
    <cellStyle name="20% - Accent6 4 14" xfId="2865"/>
    <cellStyle name="20% - Accent6 4 14 2" xfId="2866"/>
    <cellStyle name="20% - Accent6 4 14 3" xfId="2867"/>
    <cellStyle name="20% - Accent6 4 14 4" xfId="2868"/>
    <cellStyle name="20% - Accent6 4 14 5" xfId="2869"/>
    <cellStyle name="20% - Accent6 4 14 6" xfId="2870"/>
    <cellStyle name="20% - Accent6 4 14 7" xfId="2871"/>
    <cellStyle name="20% - Accent6 4 14 8" xfId="2872"/>
    <cellStyle name="20% - Accent6 4 15" xfId="2873"/>
    <cellStyle name="20% - Accent6 4 15 2" xfId="2874"/>
    <cellStyle name="20% - Accent6 4 15 3" xfId="2875"/>
    <cellStyle name="20% - Accent6 4 15 4" xfId="2876"/>
    <cellStyle name="20% - Accent6 4 15 5" xfId="2877"/>
    <cellStyle name="20% - Accent6 4 15 6" xfId="2878"/>
    <cellStyle name="20% - Accent6 4 15 7" xfId="2879"/>
    <cellStyle name="20% - Accent6 4 15 8" xfId="2880"/>
    <cellStyle name="20% - Accent6 4 16" xfId="2881"/>
    <cellStyle name="20% - Accent6 4 16 2" xfId="2882"/>
    <cellStyle name="20% - Accent6 4 16 3" xfId="2883"/>
    <cellStyle name="20% - Accent6 4 16 4" xfId="2884"/>
    <cellStyle name="20% - Accent6 4 16 5" xfId="2885"/>
    <cellStyle name="20% - Accent6 4 16 6" xfId="2886"/>
    <cellStyle name="20% - Accent6 4 16 7" xfId="2887"/>
    <cellStyle name="20% - Accent6 4 16 8" xfId="2888"/>
    <cellStyle name="20% - Accent6 4 17" xfId="2889"/>
    <cellStyle name="20% - Accent6 4 17 2" xfId="2890"/>
    <cellStyle name="20% - Accent6 4 17 3" xfId="2891"/>
    <cellStyle name="20% - Accent6 4 17 4" xfId="2892"/>
    <cellStyle name="20% - Accent6 4 17 5" xfId="2893"/>
    <cellStyle name="20% - Accent6 4 17 6" xfId="2894"/>
    <cellStyle name="20% - Accent6 4 17 7" xfId="2895"/>
    <cellStyle name="20% - Accent6 4 17 8" xfId="2896"/>
    <cellStyle name="20% - Accent6 4 18" xfId="2897"/>
    <cellStyle name="20% - Accent6 4 18 2" xfId="2898"/>
    <cellStyle name="20% - Accent6 4 18 3" xfId="2899"/>
    <cellStyle name="20% - Accent6 4 18 4" xfId="2900"/>
    <cellStyle name="20% - Accent6 4 18 5" xfId="2901"/>
    <cellStyle name="20% - Accent6 4 18 6" xfId="2902"/>
    <cellStyle name="20% - Accent6 4 18 7" xfId="2903"/>
    <cellStyle name="20% - Accent6 4 18 8" xfId="2904"/>
    <cellStyle name="20% - Accent6 4 19" xfId="2905"/>
    <cellStyle name="20% - Accent6 4 2" xfId="2906"/>
    <cellStyle name="20% - Accent6 4 2 2" xfId="2907"/>
    <cellStyle name="20% - Accent6 4 2 3" xfId="2908"/>
    <cellStyle name="20% - Accent6 4 2 4" xfId="2909"/>
    <cellStyle name="20% - Accent6 4 2 5" xfId="2910"/>
    <cellStyle name="20% - Accent6 4 2 6" xfId="2911"/>
    <cellStyle name="20% - Accent6 4 2 7" xfId="2912"/>
    <cellStyle name="20% - Accent6 4 2 8" xfId="2913"/>
    <cellStyle name="20% - Accent6 4 20" xfId="2914"/>
    <cellStyle name="20% - Accent6 4 21" xfId="2915"/>
    <cellStyle name="20% - Accent6 4 22" xfId="2916"/>
    <cellStyle name="20% - Accent6 4 23" xfId="2917"/>
    <cellStyle name="20% - Accent6 4 24" xfId="2918"/>
    <cellStyle name="20% - Accent6 4 25" xfId="2919"/>
    <cellStyle name="20% - Accent6 4 26" xfId="2920"/>
    <cellStyle name="20% - Accent6 4 27" xfId="2921"/>
    <cellStyle name="20% - Accent6 4 28" xfId="2922"/>
    <cellStyle name="20% - Accent6 4 29" xfId="2923"/>
    <cellStyle name="20% - Accent6 4 3" xfId="2924"/>
    <cellStyle name="20% - Accent6 4 3 2" xfId="2925"/>
    <cellStyle name="20% - Accent6 4 3 3" xfId="2926"/>
    <cellStyle name="20% - Accent6 4 3 4" xfId="2927"/>
    <cellStyle name="20% - Accent6 4 3 5" xfId="2928"/>
    <cellStyle name="20% - Accent6 4 3 6" xfId="2929"/>
    <cellStyle name="20% - Accent6 4 3 7" xfId="2930"/>
    <cellStyle name="20% - Accent6 4 3 8" xfId="2931"/>
    <cellStyle name="20% - Accent6 4 30" xfId="2932"/>
    <cellStyle name="20% - Accent6 4 31" xfId="2933"/>
    <cellStyle name="20% - Accent6 4 32" xfId="2934"/>
    <cellStyle name="20% - Accent6 4 33" xfId="2935"/>
    <cellStyle name="20% - Accent6 4 34" xfId="2936"/>
    <cellStyle name="20% - Accent6 4 35" xfId="2937"/>
    <cellStyle name="20% - Accent6 4 4" xfId="2938"/>
    <cellStyle name="20% - Accent6 4 4 2" xfId="2939"/>
    <cellStyle name="20% - Accent6 4 4 3" xfId="2940"/>
    <cellStyle name="20% - Accent6 4 4 4" xfId="2941"/>
    <cellStyle name="20% - Accent6 4 4 5" xfId="2942"/>
    <cellStyle name="20% - Accent6 4 4 6" xfId="2943"/>
    <cellStyle name="20% - Accent6 4 4 7" xfId="2944"/>
    <cellStyle name="20% - Accent6 4 4 8" xfId="2945"/>
    <cellStyle name="20% - Accent6 4 5" xfId="2946"/>
    <cellStyle name="20% - Accent6 4 5 2" xfId="2947"/>
    <cellStyle name="20% - Accent6 4 5 3" xfId="2948"/>
    <cellStyle name="20% - Accent6 4 5 4" xfId="2949"/>
    <cellStyle name="20% - Accent6 4 5 5" xfId="2950"/>
    <cellStyle name="20% - Accent6 4 5 6" xfId="2951"/>
    <cellStyle name="20% - Accent6 4 5 7" xfId="2952"/>
    <cellStyle name="20% - Accent6 4 5 8" xfId="2953"/>
    <cellStyle name="20% - Accent6 4 6" xfId="2954"/>
    <cellStyle name="20% - Accent6 4 6 2" xfId="2955"/>
    <cellStyle name="20% - Accent6 4 6 3" xfId="2956"/>
    <cellStyle name="20% - Accent6 4 6 4" xfId="2957"/>
    <cellStyle name="20% - Accent6 4 6 5" xfId="2958"/>
    <cellStyle name="20% - Accent6 4 6 6" xfId="2959"/>
    <cellStyle name="20% - Accent6 4 6 7" xfId="2960"/>
    <cellStyle name="20% - Accent6 4 6 8" xfId="2961"/>
    <cellStyle name="20% - Accent6 4 7" xfId="2962"/>
    <cellStyle name="20% - Accent6 4 7 2" xfId="2963"/>
    <cellStyle name="20% - Accent6 4 7 3" xfId="2964"/>
    <cellStyle name="20% - Accent6 4 7 4" xfId="2965"/>
    <cellStyle name="20% - Accent6 4 7 5" xfId="2966"/>
    <cellStyle name="20% - Accent6 4 7 6" xfId="2967"/>
    <cellStyle name="20% - Accent6 4 7 7" xfId="2968"/>
    <cellStyle name="20% - Accent6 4 7 8" xfId="2969"/>
    <cellStyle name="20% - Accent6 4 8" xfId="2970"/>
    <cellStyle name="20% - Accent6 4 8 2" xfId="2971"/>
    <cellStyle name="20% - Accent6 4 8 3" xfId="2972"/>
    <cellStyle name="20% - Accent6 4 8 4" xfId="2973"/>
    <cellStyle name="20% - Accent6 4 8 5" xfId="2974"/>
    <cellStyle name="20% - Accent6 4 8 6" xfId="2975"/>
    <cellStyle name="20% - Accent6 4 8 7" xfId="2976"/>
    <cellStyle name="20% - Accent6 4 8 8" xfId="2977"/>
    <cellStyle name="20% - Accent6 4 9" xfId="2978"/>
    <cellStyle name="20% - Accent6 4 9 2" xfId="2979"/>
    <cellStyle name="20% - Accent6 4 9 3" xfId="2980"/>
    <cellStyle name="20% - Accent6 4 9 4" xfId="2981"/>
    <cellStyle name="20% - Accent6 4 9 5" xfId="2982"/>
    <cellStyle name="20% - Accent6 4 9 6" xfId="2983"/>
    <cellStyle name="20% - Accent6 4 9 7" xfId="2984"/>
    <cellStyle name="20% - Accent6 4 9 8" xfId="2985"/>
    <cellStyle name="20% - Accent6 5" xfId="2986"/>
    <cellStyle name="20% - Accent6 5 10" xfId="2987"/>
    <cellStyle name="20% - Accent6 5 10 2" xfId="2988"/>
    <cellStyle name="20% - Accent6 5 10 3" xfId="2989"/>
    <cellStyle name="20% - Accent6 5 10 4" xfId="2990"/>
    <cellStyle name="20% - Accent6 5 10 5" xfId="2991"/>
    <cellStyle name="20% - Accent6 5 10 6" xfId="2992"/>
    <cellStyle name="20% - Accent6 5 10 7" xfId="2993"/>
    <cellStyle name="20% - Accent6 5 10 8" xfId="2994"/>
    <cellStyle name="20% - Accent6 5 11" xfId="2995"/>
    <cellStyle name="20% - Accent6 5 11 2" xfId="2996"/>
    <cellStyle name="20% - Accent6 5 11 3" xfId="2997"/>
    <cellStyle name="20% - Accent6 5 11 4" xfId="2998"/>
    <cellStyle name="20% - Accent6 5 11 5" xfId="2999"/>
    <cellStyle name="20% - Accent6 5 11 6" xfId="3000"/>
    <cellStyle name="20% - Accent6 5 11 7" xfId="3001"/>
    <cellStyle name="20% - Accent6 5 11 8" xfId="3002"/>
    <cellStyle name="20% - Accent6 5 12" xfId="3003"/>
    <cellStyle name="20% - Accent6 5 12 2" xfId="3004"/>
    <cellStyle name="20% - Accent6 5 12 3" xfId="3005"/>
    <cellStyle name="20% - Accent6 5 12 4" xfId="3006"/>
    <cellStyle name="20% - Accent6 5 12 5" xfId="3007"/>
    <cellStyle name="20% - Accent6 5 12 6" xfId="3008"/>
    <cellStyle name="20% - Accent6 5 12 7" xfId="3009"/>
    <cellStyle name="20% - Accent6 5 12 8" xfId="3010"/>
    <cellStyle name="20% - Accent6 5 13" xfId="3011"/>
    <cellStyle name="20% - Accent6 5 13 2" xfId="3012"/>
    <cellStyle name="20% - Accent6 5 13 3" xfId="3013"/>
    <cellStyle name="20% - Accent6 5 13 4" xfId="3014"/>
    <cellStyle name="20% - Accent6 5 13 5" xfId="3015"/>
    <cellStyle name="20% - Accent6 5 13 6" xfId="3016"/>
    <cellStyle name="20% - Accent6 5 13 7" xfId="3017"/>
    <cellStyle name="20% - Accent6 5 13 8" xfId="3018"/>
    <cellStyle name="20% - Accent6 5 14" xfId="3019"/>
    <cellStyle name="20% - Accent6 5 14 2" xfId="3020"/>
    <cellStyle name="20% - Accent6 5 14 3" xfId="3021"/>
    <cellStyle name="20% - Accent6 5 14 4" xfId="3022"/>
    <cellStyle name="20% - Accent6 5 14 5" xfId="3023"/>
    <cellStyle name="20% - Accent6 5 14 6" xfId="3024"/>
    <cellStyle name="20% - Accent6 5 14 7" xfId="3025"/>
    <cellStyle name="20% - Accent6 5 14 8" xfId="3026"/>
    <cellStyle name="20% - Accent6 5 15" xfId="3027"/>
    <cellStyle name="20% - Accent6 5 15 2" xfId="3028"/>
    <cellStyle name="20% - Accent6 5 15 3" xfId="3029"/>
    <cellStyle name="20% - Accent6 5 15 4" xfId="3030"/>
    <cellStyle name="20% - Accent6 5 15 5" xfId="3031"/>
    <cellStyle name="20% - Accent6 5 15 6" xfId="3032"/>
    <cellStyle name="20% - Accent6 5 15 7" xfId="3033"/>
    <cellStyle name="20% - Accent6 5 15 8" xfId="3034"/>
    <cellStyle name="20% - Accent6 5 16" xfId="3035"/>
    <cellStyle name="20% - Accent6 5 16 2" xfId="3036"/>
    <cellStyle name="20% - Accent6 5 16 3" xfId="3037"/>
    <cellStyle name="20% - Accent6 5 16 4" xfId="3038"/>
    <cellStyle name="20% - Accent6 5 16 5" xfId="3039"/>
    <cellStyle name="20% - Accent6 5 16 6" xfId="3040"/>
    <cellStyle name="20% - Accent6 5 16 7" xfId="3041"/>
    <cellStyle name="20% - Accent6 5 16 8" xfId="3042"/>
    <cellStyle name="20% - Accent6 5 17" xfId="3043"/>
    <cellStyle name="20% - Accent6 5 17 2" xfId="3044"/>
    <cellStyle name="20% - Accent6 5 17 3" xfId="3045"/>
    <cellStyle name="20% - Accent6 5 17 4" xfId="3046"/>
    <cellStyle name="20% - Accent6 5 17 5" xfId="3047"/>
    <cellStyle name="20% - Accent6 5 17 6" xfId="3048"/>
    <cellStyle name="20% - Accent6 5 17 7" xfId="3049"/>
    <cellStyle name="20% - Accent6 5 17 8" xfId="3050"/>
    <cellStyle name="20% - Accent6 5 18" xfId="3051"/>
    <cellStyle name="20% - Accent6 5 18 2" xfId="3052"/>
    <cellStyle name="20% - Accent6 5 18 3" xfId="3053"/>
    <cellStyle name="20% - Accent6 5 18 4" xfId="3054"/>
    <cellStyle name="20% - Accent6 5 18 5" xfId="3055"/>
    <cellStyle name="20% - Accent6 5 18 6" xfId="3056"/>
    <cellStyle name="20% - Accent6 5 18 7" xfId="3057"/>
    <cellStyle name="20% - Accent6 5 18 8" xfId="3058"/>
    <cellStyle name="20% - Accent6 5 19" xfId="3059"/>
    <cellStyle name="20% - Accent6 5 2" xfId="3060"/>
    <cellStyle name="20% - Accent6 5 2 2" xfId="3061"/>
    <cellStyle name="20% - Accent6 5 2 3" xfId="3062"/>
    <cellStyle name="20% - Accent6 5 2 4" xfId="3063"/>
    <cellStyle name="20% - Accent6 5 2 5" xfId="3064"/>
    <cellStyle name="20% - Accent6 5 2 6" xfId="3065"/>
    <cellStyle name="20% - Accent6 5 2 7" xfId="3066"/>
    <cellStyle name="20% - Accent6 5 2 8" xfId="3067"/>
    <cellStyle name="20% - Accent6 5 20" xfId="3068"/>
    <cellStyle name="20% - Accent6 5 21" xfId="3069"/>
    <cellStyle name="20% - Accent6 5 22" xfId="3070"/>
    <cellStyle name="20% - Accent6 5 23" xfId="3071"/>
    <cellStyle name="20% - Accent6 5 24" xfId="3072"/>
    <cellStyle name="20% - Accent6 5 25" xfId="3073"/>
    <cellStyle name="20% - Accent6 5 26" xfId="3074"/>
    <cellStyle name="20% - Accent6 5 27" xfId="3075"/>
    <cellStyle name="20% - Accent6 5 28" xfId="3076"/>
    <cellStyle name="20% - Accent6 5 29" xfId="3077"/>
    <cellStyle name="20% - Accent6 5 3" xfId="3078"/>
    <cellStyle name="20% - Accent6 5 3 2" xfId="3079"/>
    <cellStyle name="20% - Accent6 5 3 3" xfId="3080"/>
    <cellStyle name="20% - Accent6 5 3 4" xfId="3081"/>
    <cellStyle name="20% - Accent6 5 3 5" xfId="3082"/>
    <cellStyle name="20% - Accent6 5 3 6" xfId="3083"/>
    <cellStyle name="20% - Accent6 5 3 7" xfId="3084"/>
    <cellStyle name="20% - Accent6 5 3 8" xfId="3085"/>
    <cellStyle name="20% - Accent6 5 30" xfId="3086"/>
    <cellStyle name="20% - Accent6 5 31" xfId="3087"/>
    <cellStyle name="20% - Accent6 5 32" xfId="3088"/>
    <cellStyle name="20% - Accent6 5 33" xfId="3089"/>
    <cellStyle name="20% - Accent6 5 34" xfId="3090"/>
    <cellStyle name="20% - Accent6 5 35" xfId="3091"/>
    <cellStyle name="20% - Accent6 5 4" xfId="3092"/>
    <cellStyle name="20% - Accent6 5 4 2" xfId="3093"/>
    <cellStyle name="20% - Accent6 5 4 3" xfId="3094"/>
    <cellStyle name="20% - Accent6 5 4 4" xfId="3095"/>
    <cellStyle name="20% - Accent6 5 4 5" xfId="3096"/>
    <cellStyle name="20% - Accent6 5 4 6" xfId="3097"/>
    <cellStyle name="20% - Accent6 5 4 7" xfId="3098"/>
    <cellStyle name="20% - Accent6 5 4 8" xfId="3099"/>
    <cellStyle name="20% - Accent6 5 5" xfId="3100"/>
    <cellStyle name="20% - Accent6 5 5 2" xfId="3101"/>
    <cellStyle name="20% - Accent6 5 5 3" xfId="3102"/>
    <cellStyle name="20% - Accent6 5 5 4" xfId="3103"/>
    <cellStyle name="20% - Accent6 5 5 5" xfId="3104"/>
    <cellStyle name="20% - Accent6 5 5 6" xfId="3105"/>
    <cellStyle name="20% - Accent6 5 5 7" xfId="3106"/>
    <cellStyle name="20% - Accent6 5 5 8" xfId="3107"/>
    <cellStyle name="20% - Accent6 5 6" xfId="3108"/>
    <cellStyle name="20% - Accent6 5 6 2" xfId="3109"/>
    <cellStyle name="20% - Accent6 5 6 3" xfId="3110"/>
    <cellStyle name="20% - Accent6 5 6 4" xfId="3111"/>
    <cellStyle name="20% - Accent6 5 6 5" xfId="3112"/>
    <cellStyle name="20% - Accent6 5 6 6" xfId="3113"/>
    <cellStyle name="20% - Accent6 5 6 7" xfId="3114"/>
    <cellStyle name="20% - Accent6 5 6 8" xfId="3115"/>
    <cellStyle name="20% - Accent6 5 7" xfId="3116"/>
    <cellStyle name="20% - Accent6 5 7 2" xfId="3117"/>
    <cellStyle name="20% - Accent6 5 7 3" xfId="3118"/>
    <cellStyle name="20% - Accent6 5 7 4" xfId="3119"/>
    <cellStyle name="20% - Accent6 5 7 5" xfId="3120"/>
    <cellStyle name="20% - Accent6 5 7 6" xfId="3121"/>
    <cellStyle name="20% - Accent6 5 7 7" xfId="3122"/>
    <cellStyle name="20% - Accent6 5 7 8" xfId="3123"/>
    <cellStyle name="20% - Accent6 5 8" xfId="3124"/>
    <cellStyle name="20% - Accent6 5 8 2" xfId="3125"/>
    <cellStyle name="20% - Accent6 5 8 3" xfId="3126"/>
    <cellStyle name="20% - Accent6 5 8 4" xfId="3127"/>
    <cellStyle name="20% - Accent6 5 8 5" xfId="3128"/>
    <cellStyle name="20% - Accent6 5 8 6" xfId="3129"/>
    <cellStyle name="20% - Accent6 5 8 7" xfId="3130"/>
    <cellStyle name="20% - Accent6 5 8 8" xfId="3131"/>
    <cellStyle name="20% - Accent6 5 9" xfId="3132"/>
    <cellStyle name="20% - Accent6 5 9 2" xfId="3133"/>
    <cellStyle name="20% - Accent6 5 9 3" xfId="3134"/>
    <cellStyle name="20% - Accent6 5 9 4" xfId="3135"/>
    <cellStyle name="20% - Accent6 5 9 5" xfId="3136"/>
    <cellStyle name="20% - Accent6 5 9 6" xfId="3137"/>
    <cellStyle name="20% - Accent6 5 9 7" xfId="3138"/>
    <cellStyle name="20% - Accent6 5 9 8" xfId="3139"/>
    <cellStyle name="20% - Accent6 6" xfId="3140"/>
    <cellStyle name="40% - Accent1 2" xfId="3141"/>
    <cellStyle name="40% - Accent1 2 10" xfId="3142"/>
    <cellStyle name="40% - Accent1 2 10 2" xfId="3143"/>
    <cellStyle name="40% - Accent1 2 10 3" xfId="3144"/>
    <cellStyle name="40% - Accent1 2 10 4" xfId="3145"/>
    <cellStyle name="40% - Accent1 2 10 5" xfId="3146"/>
    <cellStyle name="40% - Accent1 2 10 6" xfId="3147"/>
    <cellStyle name="40% - Accent1 2 10 7" xfId="3148"/>
    <cellStyle name="40% - Accent1 2 10 8" xfId="3149"/>
    <cellStyle name="40% - Accent1 2 11" xfId="3150"/>
    <cellStyle name="40% - Accent1 2 11 2" xfId="3151"/>
    <cellStyle name="40% - Accent1 2 11 3" xfId="3152"/>
    <cellStyle name="40% - Accent1 2 11 4" xfId="3153"/>
    <cellStyle name="40% - Accent1 2 11 5" xfId="3154"/>
    <cellStyle name="40% - Accent1 2 11 6" xfId="3155"/>
    <cellStyle name="40% - Accent1 2 11 7" xfId="3156"/>
    <cellStyle name="40% - Accent1 2 11 8" xfId="3157"/>
    <cellStyle name="40% - Accent1 2 12" xfId="3158"/>
    <cellStyle name="40% - Accent1 2 12 2" xfId="3159"/>
    <cellStyle name="40% - Accent1 2 12 3" xfId="3160"/>
    <cellStyle name="40% - Accent1 2 12 4" xfId="3161"/>
    <cellStyle name="40% - Accent1 2 12 5" xfId="3162"/>
    <cellStyle name="40% - Accent1 2 12 6" xfId="3163"/>
    <cellStyle name="40% - Accent1 2 12 7" xfId="3164"/>
    <cellStyle name="40% - Accent1 2 12 8" xfId="3165"/>
    <cellStyle name="40% - Accent1 2 13" xfId="3166"/>
    <cellStyle name="40% - Accent1 2 13 2" xfId="3167"/>
    <cellStyle name="40% - Accent1 2 13 3" xfId="3168"/>
    <cellStyle name="40% - Accent1 2 13 4" xfId="3169"/>
    <cellStyle name="40% - Accent1 2 13 5" xfId="3170"/>
    <cellStyle name="40% - Accent1 2 13 6" xfId="3171"/>
    <cellStyle name="40% - Accent1 2 13 7" xfId="3172"/>
    <cellStyle name="40% - Accent1 2 13 8" xfId="3173"/>
    <cellStyle name="40% - Accent1 2 14" xfId="3174"/>
    <cellStyle name="40% - Accent1 2 14 2" xfId="3175"/>
    <cellStyle name="40% - Accent1 2 14 3" xfId="3176"/>
    <cellStyle name="40% - Accent1 2 14 4" xfId="3177"/>
    <cellStyle name="40% - Accent1 2 14 5" xfId="3178"/>
    <cellStyle name="40% - Accent1 2 14 6" xfId="3179"/>
    <cellStyle name="40% - Accent1 2 14 7" xfId="3180"/>
    <cellStyle name="40% - Accent1 2 14 8" xfId="3181"/>
    <cellStyle name="40% - Accent1 2 15" xfId="3182"/>
    <cellStyle name="40% - Accent1 2 15 2" xfId="3183"/>
    <cellStyle name="40% - Accent1 2 15 3" xfId="3184"/>
    <cellStyle name="40% - Accent1 2 15 4" xfId="3185"/>
    <cellStyle name="40% - Accent1 2 15 5" xfId="3186"/>
    <cellStyle name="40% - Accent1 2 15 6" xfId="3187"/>
    <cellStyle name="40% - Accent1 2 15 7" xfId="3188"/>
    <cellStyle name="40% - Accent1 2 15 8" xfId="3189"/>
    <cellStyle name="40% - Accent1 2 16" xfId="3190"/>
    <cellStyle name="40% - Accent1 2 16 2" xfId="3191"/>
    <cellStyle name="40% - Accent1 2 16 3" xfId="3192"/>
    <cellStyle name="40% - Accent1 2 16 4" xfId="3193"/>
    <cellStyle name="40% - Accent1 2 16 5" xfId="3194"/>
    <cellStyle name="40% - Accent1 2 16 6" xfId="3195"/>
    <cellStyle name="40% - Accent1 2 16 7" xfId="3196"/>
    <cellStyle name="40% - Accent1 2 16 8" xfId="3197"/>
    <cellStyle name="40% - Accent1 2 17" xfId="3198"/>
    <cellStyle name="40% - Accent1 2 17 2" xfId="3199"/>
    <cellStyle name="40% - Accent1 2 17 3" xfId="3200"/>
    <cellStyle name="40% - Accent1 2 17 4" xfId="3201"/>
    <cellStyle name="40% - Accent1 2 17 5" xfId="3202"/>
    <cellStyle name="40% - Accent1 2 17 6" xfId="3203"/>
    <cellStyle name="40% - Accent1 2 17 7" xfId="3204"/>
    <cellStyle name="40% - Accent1 2 17 8" xfId="3205"/>
    <cellStyle name="40% - Accent1 2 18" xfId="3206"/>
    <cellStyle name="40% - Accent1 2 18 2" xfId="3207"/>
    <cellStyle name="40% - Accent1 2 18 3" xfId="3208"/>
    <cellStyle name="40% - Accent1 2 18 4" xfId="3209"/>
    <cellStyle name="40% - Accent1 2 18 5" xfId="3210"/>
    <cellStyle name="40% - Accent1 2 18 6" xfId="3211"/>
    <cellStyle name="40% - Accent1 2 18 7" xfId="3212"/>
    <cellStyle name="40% - Accent1 2 18 8" xfId="3213"/>
    <cellStyle name="40% - Accent1 2 19" xfId="3214"/>
    <cellStyle name="40% - Accent1 2 2" xfId="3215"/>
    <cellStyle name="40% - Accent1 2 2 2" xfId="3216"/>
    <cellStyle name="40% - Accent1 2 2 3" xfId="3217"/>
    <cellStyle name="40% - Accent1 2 2 4" xfId="3218"/>
    <cellStyle name="40% - Accent1 2 2 5" xfId="3219"/>
    <cellStyle name="40% - Accent1 2 2 6" xfId="3220"/>
    <cellStyle name="40% - Accent1 2 2 7" xfId="3221"/>
    <cellStyle name="40% - Accent1 2 2 8" xfId="3222"/>
    <cellStyle name="40% - Accent1 2 20" xfId="3223"/>
    <cellStyle name="40% - Accent1 2 21" xfId="3224"/>
    <cellStyle name="40% - Accent1 2 22" xfId="3225"/>
    <cellStyle name="40% - Accent1 2 23" xfId="3226"/>
    <cellStyle name="40% - Accent1 2 24" xfId="3227"/>
    <cellStyle name="40% - Accent1 2 25" xfId="3228"/>
    <cellStyle name="40% - Accent1 2 26" xfId="3229"/>
    <cellStyle name="40% - Accent1 2 27" xfId="3230"/>
    <cellStyle name="40% - Accent1 2 28" xfId="3231"/>
    <cellStyle name="40% - Accent1 2 29" xfId="3232"/>
    <cellStyle name="40% - Accent1 2 3" xfId="3233"/>
    <cellStyle name="40% - Accent1 2 3 2" xfId="3234"/>
    <cellStyle name="40% - Accent1 2 3 3" xfId="3235"/>
    <cellStyle name="40% - Accent1 2 3 4" xfId="3236"/>
    <cellStyle name="40% - Accent1 2 3 5" xfId="3237"/>
    <cellStyle name="40% - Accent1 2 3 6" xfId="3238"/>
    <cellStyle name="40% - Accent1 2 3 7" xfId="3239"/>
    <cellStyle name="40% - Accent1 2 3 8" xfId="3240"/>
    <cellStyle name="40% - Accent1 2 30" xfId="3241"/>
    <cellStyle name="40% - Accent1 2 31" xfId="3242"/>
    <cellStyle name="40% - Accent1 2 32" xfId="3243"/>
    <cellStyle name="40% - Accent1 2 33" xfId="3244"/>
    <cellStyle name="40% - Accent1 2 34" xfId="3245"/>
    <cellStyle name="40% - Accent1 2 35" xfId="3246"/>
    <cellStyle name="40% - Accent1 2 36" xfId="3247"/>
    <cellStyle name="40% - Accent1 2 37" xfId="3248"/>
    <cellStyle name="40% - Accent1 2 38" xfId="3249"/>
    <cellStyle name="40% - Accent1 2 4" xfId="3250"/>
    <cellStyle name="40% - Accent1 2 4 2" xfId="3251"/>
    <cellStyle name="40% - Accent1 2 4 3" xfId="3252"/>
    <cellStyle name="40% - Accent1 2 4 4" xfId="3253"/>
    <cellStyle name="40% - Accent1 2 4 5" xfId="3254"/>
    <cellStyle name="40% - Accent1 2 4 6" xfId="3255"/>
    <cellStyle name="40% - Accent1 2 4 7" xfId="3256"/>
    <cellStyle name="40% - Accent1 2 4 8" xfId="3257"/>
    <cellStyle name="40% - Accent1 2 5" xfId="3258"/>
    <cellStyle name="40% - Accent1 2 5 2" xfId="3259"/>
    <cellStyle name="40% - Accent1 2 5 3" xfId="3260"/>
    <cellStyle name="40% - Accent1 2 5 4" xfId="3261"/>
    <cellStyle name="40% - Accent1 2 5 5" xfId="3262"/>
    <cellStyle name="40% - Accent1 2 5 6" xfId="3263"/>
    <cellStyle name="40% - Accent1 2 5 7" xfId="3264"/>
    <cellStyle name="40% - Accent1 2 5 8" xfId="3265"/>
    <cellStyle name="40% - Accent1 2 6" xfId="3266"/>
    <cellStyle name="40% - Accent1 2 6 2" xfId="3267"/>
    <cellStyle name="40% - Accent1 2 6 3" xfId="3268"/>
    <cellStyle name="40% - Accent1 2 6 4" xfId="3269"/>
    <cellStyle name="40% - Accent1 2 6 5" xfId="3270"/>
    <cellStyle name="40% - Accent1 2 6 6" xfId="3271"/>
    <cellStyle name="40% - Accent1 2 6 7" xfId="3272"/>
    <cellStyle name="40% - Accent1 2 6 8" xfId="3273"/>
    <cellStyle name="40% - Accent1 2 7" xfId="3274"/>
    <cellStyle name="40% - Accent1 2 7 2" xfId="3275"/>
    <cellStyle name="40% - Accent1 2 7 3" xfId="3276"/>
    <cellStyle name="40% - Accent1 2 7 4" xfId="3277"/>
    <cellStyle name="40% - Accent1 2 7 5" xfId="3278"/>
    <cellStyle name="40% - Accent1 2 7 6" xfId="3279"/>
    <cellStyle name="40% - Accent1 2 7 7" xfId="3280"/>
    <cellStyle name="40% - Accent1 2 7 8" xfId="3281"/>
    <cellStyle name="40% - Accent1 2 8" xfId="3282"/>
    <cellStyle name="40% - Accent1 2 8 2" xfId="3283"/>
    <cellStyle name="40% - Accent1 2 8 3" xfId="3284"/>
    <cellStyle name="40% - Accent1 2 8 4" xfId="3285"/>
    <cellStyle name="40% - Accent1 2 8 5" xfId="3286"/>
    <cellStyle name="40% - Accent1 2 8 6" xfId="3287"/>
    <cellStyle name="40% - Accent1 2 8 7" xfId="3288"/>
    <cellStyle name="40% - Accent1 2 8 8" xfId="3289"/>
    <cellStyle name="40% - Accent1 2 9" xfId="3290"/>
    <cellStyle name="40% - Accent1 2 9 2" xfId="3291"/>
    <cellStyle name="40% - Accent1 2 9 3" xfId="3292"/>
    <cellStyle name="40% - Accent1 2 9 4" xfId="3293"/>
    <cellStyle name="40% - Accent1 2 9 5" xfId="3294"/>
    <cellStyle name="40% - Accent1 2 9 6" xfId="3295"/>
    <cellStyle name="40% - Accent1 2 9 7" xfId="3296"/>
    <cellStyle name="40% - Accent1 2 9 8" xfId="3297"/>
    <cellStyle name="40% - Accent1 3" xfId="3298"/>
    <cellStyle name="40% - Accent1 3 10" xfId="3299"/>
    <cellStyle name="40% - Accent1 3 10 2" xfId="3300"/>
    <cellStyle name="40% - Accent1 3 10 3" xfId="3301"/>
    <cellStyle name="40% - Accent1 3 10 4" xfId="3302"/>
    <cellStyle name="40% - Accent1 3 10 5" xfId="3303"/>
    <cellStyle name="40% - Accent1 3 10 6" xfId="3304"/>
    <cellStyle name="40% - Accent1 3 10 7" xfId="3305"/>
    <cellStyle name="40% - Accent1 3 10 8" xfId="3306"/>
    <cellStyle name="40% - Accent1 3 11" xfId="3307"/>
    <cellStyle name="40% - Accent1 3 11 2" xfId="3308"/>
    <cellStyle name="40% - Accent1 3 11 3" xfId="3309"/>
    <cellStyle name="40% - Accent1 3 11 4" xfId="3310"/>
    <cellStyle name="40% - Accent1 3 11 5" xfId="3311"/>
    <cellStyle name="40% - Accent1 3 11 6" xfId="3312"/>
    <cellStyle name="40% - Accent1 3 11 7" xfId="3313"/>
    <cellStyle name="40% - Accent1 3 11 8" xfId="3314"/>
    <cellStyle name="40% - Accent1 3 12" xfId="3315"/>
    <cellStyle name="40% - Accent1 3 12 2" xfId="3316"/>
    <cellStyle name="40% - Accent1 3 12 3" xfId="3317"/>
    <cellStyle name="40% - Accent1 3 12 4" xfId="3318"/>
    <cellStyle name="40% - Accent1 3 12 5" xfId="3319"/>
    <cellStyle name="40% - Accent1 3 12 6" xfId="3320"/>
    <cellStyle name="40% - Accent1 3 12 7" xfId="3321"/>
    <cellStyle name="40% - Accent1 3 12 8" xfId="3322"/>
    <cellStyle name="40% - Accent1 3 13" xfId="3323"/>
    <cellStyle name="40% - Accent1 3 13 2" xfId="3324"/>
    <cellStyle name="40% - Accent1 3 13 3" xfId="3325"/>
    <cellStyle name="40% - Accent1 3 13 4" xfId="3326"/>
    <cellStyle name="40% - Accent1 3 13 5" xfId="3327"/>
    <cellStyle name="40% - Accent1 3 13 6" xfId="3328"/>
    <cellStyle name="40% - Accent1 3 13 7" xfId="3329"/>
    <cellStyle name="40% - Accent1 3 13 8" xfId="3330"/>
    <cellStyle name="40% - Accent1 3 14" xfId="3331"/>
    <cellStyle name="40% - Accent1 3 14 2" xfId="3332"/>
    <cellStyle name="40% - Accent1 3 14 3" xfId="3333"/>
    <cellStyle name="40% - Accent1 3 14 4" xfId="3334"/>
    <cellStyle name="40% - Accent1 3 14 5" xfId="3335"/>
    <cellStyle name="40% - Accent1 3 14 6" xfId="3336"/>
    <cellStyle name="40% - Accent1 3 14 7" xfId="3337"/>
    <cellStyle name="40% - Accent1 3 14 8" xfId="3338"/>
    <cellStyle name="40% - Accent1 3 15" xfId="3339"/>
    <cellStyle name="40% - Accent1 3 15 2" xfId="3340"/>
    <cellStyle name="40% - Accent1 3 15 3" xfId="3341"/>
    <cellStyle name="40% - Accent1 3 15 4" xfId="3342"/>
    <cellStyle name="40% - Accent1 3 15 5" xfId="3343"/>
    <cellStyle name="40% - Accent1 3 15 6" xfId="3344"/>
    <cellStyle name="40% - Accent1 3 15 7" xfId="3345"/>
    <cellStyle name="40% - Accent1 3 15 8" xfId="3346"/>
    <cellStyle name="40% - Accent1 3 16" xfId="3347"/>
    <cellStyle name="40% - Accent1 3 16 2" xfId="3348"/>
    <cellStyle name="40% - Accent1 3 16 3" xfId="3349"/>
    <cellStyle name="40% - Accent1 3 16 4" xfId="3350"/>
    <cellStyle name="40% - Accent1 3 16 5" xfId="3351"/>
    <cellStyle name="40% - Accent1 3 16 6" xfId="3352"/>
    <cellStyle name="40% - Accent1 3 16 7" xfId="3353"/>
    <cellStyle name="40% - Accent1 3 16 8" xfId="3354"/>
    <cellStyle name="40% - Accent1 3 17" xfId="3355"/>
    <cellStyle name="40% - Accent1 3 17 2" xfId="3356"/>
    <cellStyle name="40% - Accent1 3 17 3" xfId="3357"/>
    <cellStyle name="40% - Accent1 3 17 4" xfId="3358"/>
    <cellStyle name="40% - Accent1 3 17 5" xfId="3359"/>
    <cellStyle name="40% - Accent1 3 17 6" xfId="3360"/>
    <cellStyle name="40% - Accent1 3 17 7" xfId="3361"/>
    <cellStyle name="40% - Accent1 3 17 8" xfId="3362"/>
    <cellStyle name="40% - Accent1 3 18" xfId="3363"/>
    <cellStyle name="40% - Accent1 3 18 2" xfId="3364"/>
    <cellStyle name="40% - Accent1 3 18 3" xfId="3365"/>
    <cellStyle name="40% - Accent1 3 18 4" xfId="3366"/>
    <cellStyle name="40% - Accent1 3 18 5" xfId="3367"/>
    <cellStyle name="40% - Accent1 3 18 6" xfId="3368"/>
    <cellStyle name="40% - Accent1 3 18 7" xfId="3369"/>
    <cellStyle name="40% - Accent1 3 18 8" xfId="3370"/>
    <cellStyle name="40% - Accent1 3 19" xfId="3371"/>
    <cellStyle name="40% - Accent1 3 2" xfId="3372"/>
    <cellStyle name="40% - Accent1 3 2 2" xfId="3373"/>
    <cellStyle name="40% - Accent1 3 2 3" xfId="3374"/>
    <cellStyle name="40% - Accent1 3 2 4" xfId="3375"/>
    <cellStyle name="40% - Accent1 3 2 5" xfId="3376"/>
    <cellStyle name="40% - Accent1 3 2 6" xfId="3377"/>
    <cellStyle name="40% - Accent1 3 2 7" xfId="3378"/>
    <cellStyle name="40% - Accent1 3 2 8" xfId="3379"/>
    <cellStyle name="40% - Accent1 3 20" xfId="3380"/>
    <cellStyle name="40% - Accent1 3 21" xfId="3381"/>
    <cellStyle name="40% - Accent1 3 22" xfId="3382"/>
    <cellStyle name="40% - Accent1 3 23" xfId="3383"/>
    <cellStyle name="40% - Accent1 3 24" xfId="3384"/>
    <cellStyle name="40% - Accent1 3 25" xfId="3385"/>
    <cellStyle name="40% - Accent1 3 26" xfId="3386"/>
    <cellStyle name="40% - Accent1 3 27" xfId="3387"/>
    <cellStyle name="40% - Accent1 3 28" xfId="3388"/>
    <cellStyle name="40% - Accent1 3 29" xfId="3389"/>
    <cellStyle name="40% - Accent1 3 3" xfId="3390"/>
    <cellStyle name="40% - Accent1 3 3 2" xfId="3391"/>
    <cellStyle name="40% - Accent1 3 3 3" xfId="3392"/>
    <cellStyle name="40% - Accent1 3 3 4" xfId="3393"/>
    <cellStyle name="40% - Accent1 3 3 5" xfId="3394"/>
    <cellStyle name="40% - Accent1 3 3 6" xfId="3395"/>
    <cellStyle name="40% - Accent1 3 3 7" xfId="3396"/>
    <cellStyle name="40% - Accent1 3 3 8" xfId="3397"/>
    <cellStyle name="40% - Accent1 3 30" xfId="3398"/>
    <cellStyle name="40% - Accent1 3 31" xfId="3399"/>
    <cellStyle name="40% - Accent1 3 32" xfId="3400"/>
    <cellStyle name="40% - Accent1 3 33" xfId="3401"/>
    <cellStyle name="40% - Accent1 3 34" xfId="3402"/>
    <cellStyle name="40% - Accent1 3 35" xfId="3403"/>
    <cellStyle name="40% - Accent1 3 4" xfId="3404"/>
    <cellStyle name="40% - Accent1 3 4 2" xfId="3405"/>
    <cellStyle name="40% - Accent1 3 4 3" xfId="3406"/>
    <cellStyle name="40% - Accent1 3 4 4" xfId="3407"/>
    <cellStyle name="40% - Accent1 3 4 5" xfId="3408"/>
    <cellStyle name="40% - Accent1 3 4 6" xfId="3409"/>
    <cellStyle name="40% - Accent1 3 4 7" xfId="3410"/>
    <cellStyle name="40% - Accent1 3 4 8" xfId="3411"/>
    <cellStyle name="40% - Accent1 3 5" xfId="3412"/>
    <cellStyle name="40% - Accent1 3 5 2" xfId="3413"/>
    <cellStyle name="40% - Accent1 3 5 3" xfId="3414"/>
    <cellStyle name="40% - Accent1 3 5 4" xfId="3415"/>
    <cellStyle name="40% - Accent1 3 5 5" xfId="3416"/>
    <cellStyle name="40% - Accent1 3 5 6" xfId="3417"/>
    <cellStyle name="40% - Accent1 3 5 7" xfId="3418"/>
    <cellStyle name="40% - Accent1 3 5 8" xfId="3419"/>
    <cellStyle name="40% - Accent1 3 6" xfId="3420"/>
    <cellStyle name="40% - Accent1 3 6 2" xfId="3421"/>
    <cellStyle name="40% - Accent1 3 6 3" xfId="3422"/>
    <cellStyle name="40% - Accent1 3 6 4" xfId="3423"/>
    <cellStyle name="40% - Accent1 3 6 5" xfId="3424"/>
    <cellStyle name="40% - Accent1 3 6 6" xfId="3425"/>
    <cellStyle name="40% - Accent1 3 6 7" xfId="3426"/>
    <cellStyle name="40% - Accent1 3 6 8" xfId="3427"/>
    <cellStyle name="40% - Accent1 3 7" xfId="3428"/>
    <cellStyle name="40% - Accent1 3 7 2" xfId="3429"/>
    <cellStyle name="40% - Accent1 3 7 3" xfId="3430"/>
    <cellStyle name="40% - Accent1 3 7 4" xfId="3431"/>
    <cellStyle name="40% - Accent1 3 7 5" xfId="3432"/>
    <cellStyle name="40% - Accent1 3 7 6" xfId="3433"/>
    <cellStyle name="40% - Accent1 3 7 7" xfId="3434"/>
    <cellStyle name="40% - Accent1 3 7 8" xfId="3435"/>
    <cellStyle name="40% - Accent1 3 8" xfId="3436"/>
    <cellStyle name="40% - Accent1 3 8 2" xfId="3437"/>
    <cellStyle name="40% - Accent1 3 8 3" xfId="3438"/>
    <cellStyle name="40% - Accent1 3 8 4" xfId="3439"/>
    <cellStyle name="40% - Accent1 3 8 5" xfId="3440"/>
    <cellStyle name="40% - Accent1 3 8 6" xfId="3441"/>
    <cellStyle name="40% - Accent1 3 8 7" xfId="3442"/>
    <cellStyle name="40% - Accent1 3 8 8" xfId="3443"/>
    <cellStyle name="40% - Accent1 3 9" xfId="3444"/>
    <cellStyle name="40% - Accent1 3 9 2" xfId="3445"/>
    <cellStyle name="40% - Accent1 3 9 3" xfId="3446"/>
    <cellStyle name="40% - Accent1 3 9 4" xfId="3447"/>
    <cellStyle name="40% - Accent1 3 9 5" xfId="3448"/>
    <cellStyle name="40% - Accent1 3 9 6" xfId="3449"/>
    <cellStyle name="40% - Accent1 3 9 7" xfId="3450"/>
    <cellStyle name="40% - Accent1 3 9 8" xfId="3451"/>
    <cellStyle name="40% - Accent1 4" xfId="3452"/>
    <cellStyle name="40% - Accent1 4 10" xfId="3453"/>
    <cellStyle name="40% - Accent1 4 10 2" xfId="3454"/>
    <cellStyle name="40% - Accent1 4 10 3" xfId="3455"/>
    <cellStyle name="40% - Accent1 4 10 4" xfId="3456"/>
    <cellStyle name="40% - Accent1 4 10 5" xfId="3457"/>
    <cellStyle name="40% - Accent1 4 10 6" xfId="3458"/>
    <cellStyle name="40% - Accent1 4 10 7" xfId="3459"/>
    <cellStyle name="40% - Accent1 4 10 8" xfId="3460"/>
    <cellStyle name="40% - Accent1 4 11" xfId="3461"/>
    <cellStyle name="40% - Accent1 4 11 2" xfId="3462"/>
    <cellStyle name="40% - Accent1 4 11 3" xfId="3463"/>
    <cellStyle name="40% - Accent1 4 11 4" xfId="3464"/>
    <cellStyle name="40% - Accent1 4 11 5" xfId="3465"/>
    <cellStyle name="40% - Accent1 4 11 6" xfId="3466"/>
    <cellStyle name="40% - Accent1 4 11 7" xfId="3467"/>
    <cellStyle name="40% - Accent1 4 11 8" xfId="3468"/>
    <cellStyle name="40% - Accent1 4 12" xfId="3469"/>
    <cellStyle name="40% - Accent1 4 12 2" xfId="3470"/>
    <cellStyle name="40% - Accent1 4 12 3" xfId="3471"/>
    <cellStyle name="40% - Accent1 4 12 4" xfId="3472"/>
    <cellStyle name="40% - Accent1 4 12 5" xfId="3473"/>
    <cellStyle name="40% - Accent1 4 12 6" xfId="3474"/>
    <cellStyle name="40% - Accent1 4 12 7" xfId="3475"/>
    <cellStyle name="40% - Accent1 4 12 8" xfId="3476"/>
    <cellStyle name="40% - Accent1 4 13" xfId="3477"/>
    <cellStyle name="40% - Accent1 4 13 2" xfId="3478"/>
    <cellStyle name="40% - Accent1 4 13 3" xfId="3479"/>
    <cellStyle name="40% - Accent1 4 13 4" xfId="3480"/>
    <cellStyle name="40% - Accent1 4 13 5" xfId="3481"/>
    <cellStyle name="40% - Accent1 4 13 6" xfId="3482"/>
    <cellStyle name="40% - Accent1 4 13 7" xfId="3483"/>
    <cellStyle name="40% - Accent1 4 13 8" xfId="3484"/>
    <cellStyle name="40% - Accent1 4 14" xfId="3485"/>
    <cellStyle name="40% - Accent1 4 14 2" xfId="3486"/>
    <cellStyle name="40% - Accent1 4 14 3" xfId="3487"/>
    <cellStyle name="40% - Accent1 4 14 4" xfId="3488"/>
    <cellStyle name="40% - Accent1 4 14 5" xfId="3489"/>
    <cellStyle name="40% - Accent1 4 14 6" xfId="3490"/>
    <cellStyle name="40% - Accent1 4 14 7" xfId="3491"/>
    <cellStyle name="40% - Accent1 4 14 8" xfId="3492"/>
    <cellStyle name="40% - Accent1 4 15" xfId="3493"/>
    <cellStyle name="40% - Accent1 4 15 2" xfId="3494"/>
    <cellStyle name="40% - Accent1 4 15 3" xfId="3495"/>
    <cellStyle name="40% - Accent1 4 15 4" xfId="3496"/>
    <cellStyle name="40% - Accent1 4 15 5" xfId="3497"/>
    <cellStyle name="40% - Accent1 4 15 6" xfId="3498"/>
    <cellStyle name="40% - Accent1 4 15 7" xfId="3499"/>
    <cellStyle name="40% - Accent1 4 15 8" xfId="3500"/>
    <cellStyle name="40% - Accent1 4 16" xfId="3501"/>
    <cellStyle name="40% - Accent1 4 16 2" xfId="3502"/>
    <cellStyle name="40% - Accent1 4 16 3" xfId="3503"/>
    <cellStyle name="40% - Accent1 4 16 4" xfId="3504"/>
    <cellStyle name="40% - Accent1 4 16 5" xfId="3505"/>
    <cellStyle name="40% - Accent1 4 16 6" xfId="3506"/>
    <cellStyle name="40% - Accent1 4 16 7" xfId="3507"/>
    <cellStyle name="40% - Accent1 4 16 8" xfId="3508"/>
    <cellStyle name="40% - Accent1 4 17" xfId="3509"/>
    <cellStyle name="40% - Accent1 4 17 2" xfId="3510"/>
    <cellStyle name="40% - Accent1 4 17 3" xfId="3511"/>
    <cellStyle name="40% - Accent1 4 17 4" xfId="3512"/>
    <cellStyle name="40% - Accent1 4 17 5" xfId="3513"/>
    <cellStyle name="40% - Accent1 4 17 6" xfId="3514"/>
    <cellStyle name="40% - Accent1 4 17 7" xfId="3515"/>
    <cellStyle name="40% - Accent1 4 17 8" xfId="3516"/>
    <cellStyle name="40% - Accent1 4 18" xfId="3517"/>
    <cellStyle name="40% - Accent1 4 18 2" xfId="3518"/>
    <cellStyle name="40% - Accent1 4 18 3" xfId="3519"/>
    <cellStyle name="40% - Accent1 4 18 4" xfId="3520"/>
    <cellStyle name="40% - Accent1 4 18 5" xfId="3521"/>
    <cellStyle name="40% - Accent1 4 18 6" xfId="3522"/>
    <cellStyle name="40% - Accent1 4 18 7" xfId="3523"/>
    <cellStyle name="40% - Accent1 4 18 8" xfId="3524"/>
    <cellStyle name="40% - Accent1 4 19" xfId="3525"/>
    <cellStyle name="40% - Accent1 4 2" xfId="3526"/>
    <cellStyle name="40% - Accent1 4 2 2" xfId="3527"/>
    <cellStyle name="40% - Accent1 4 2 3" xfId="3528"/>
    <cellStyle name="40% - Accent1 4 2 4" xfId="3529"/>
    <cellStyle name="40% - Accent1 4 2 5" xfId="3530"/>
    <cellStyle name="40% - Accent1 4 2 6" xfId="3531"/>
    <cellStyle name="40% - Accent1 4 2 7" xfId="3532"/>
    <cellStyle name="40% - Accent1 4 2 8" xfId="3533"/>
    <cellStyle name="40% - Accent1 4 20" xfId="3534"/>
    <cellStyle name="40% - Accent1 4 21" xfId="3535"/>
    <cellStyle name="40% - Accent1 4 22" xfId="3536"/>
    <cellStyle name="40% - Accent1 4 23" xfId="3537"/>
    <cellStyle name="40% - Accent1 4 24" xfId="3538"/>
    <cellStyle name="40% - Accent1 4 25" xfId="3539"/>
    <cellStyle name="40% - Accent1 4 26" xfId="3540"/>
    <cellStyle name="40% - Accent1 4 27" xfId="3541"/>
    <cellStyle name="40% - Accent1 4 28" xfId="3542"/>
    <cellStyle name="40% - Accent1 4 29" xfId="3543"/>
    <cellStyle name="40% - Accent1 4 3" xfId="3544"/>
    <cellStyle name="40% - Accent1 4 3 2" xfId="3545"/>
    <cellStyle name="40% - Accent1 4 3 3" xfId="3546"/>
    <cellStyle name="40% - Accent1 4 3 4" xfId="3547"/>
    <cellStyle name="40% - Accent1 4 3 5" xfId="3548"/>
    <cellStyle name="40% - Accent1 4 3 6" xfId="3549"/>
    <cellStyle name="40% - Accent1 4 3 7" xfId="3550"/>
    <cellStyle name="40% - Accent1 4 3 8" xfId="3551"/>
    <cellStyle name="40% - Accent1 4 30" xfId="3552"/>
    <cellStyle name="40% - Accent1 4 31" xfId="3553"/>
    <cellStyle name="40% - Accent1 4 32" xfId="3554"/>
    <cellStyle name="40% - Accent1 4 33" xfId="3555"/>
    <cellStyle name="40% - Accent1 4 34" xfId="3556"/>
    <cellStyle name="40% - Accent1 4 35" xfId="3557"/>
    <cellStyle name="40% - Accent1 4 4" xfId="3558"/>
    <cellStyle name="40% - Accent1 4 4 2" xfId="3559"/>
    <cellStyle name="40% - Accent1 4 4 3" xfId="3560"/>
    <cellStyle name="40% - Accent1 4 4 4" xfId="3561"/>
    <cellStyle name="40% - Accent1 4 4 5" xfId="3562"/>
    <cellStyle name="40% - Accent1 4 4 6" xfId="3563"/>
    <cellStyle name="40% - Accent1 4 4 7" xfId="3564"/>
    <cellStyle name="40% - Accent1 4 4 8" xfId="3565"/>
    <cellStyle name="40% - Accent1 4 5" xfId="3566"/>
    <cellStyle name="40% - Accent1 4 5 2" xfId="3567"/>
    <cellStyle name="40% - Accent1 4 5 3" xfId="3568"/>
    <cellStyle name="40% - Accent1 4 5 4" xfId="3569"/>
    <cellStyle name="40% - Accent1 4 5 5" xfId="3570"/>
    <cellStyle name="40% - Accent1 4 5 6" xfId="3571"/>
    <cellStyle name="40% - Accent1 4 5 7" xfId="3572"/>
    <cellStyle name="40% - Accent1 4 5 8" xfId="3573"/>
    <cellStyle name="40% - Accent1 4 6" xfId="3574"/>
    <cellStyle name="40% - Accent1 4 6 2" xfId="3575"/>
    <cellStyle name="40% - Accent1 4 6 3" xfId="3576"/>
    <cellStyle name="40% - Accent1 4 6 4" xfId="3577"/>
    <cellStyle name="40% - Accent1 4 6 5" xfId="3578"/>
    <cellStyle name="40% - Accent1 4 6 6" xfId="3579"/>
    <cellStyle name="40% - Accent1 4 6 7" xfId="3580"/>
    <cellStyle name="40% - Accent1 4 6 8" xfId="3581"/>
    <cellStyle name="40% - Accent1 4 7" xfId="3582"/>
    <cellStyle name="40% - Accent1 4 7 2" xfId="3583"/>
    <cellStyle name="40% - Accent1 4 7 3" xfId="3584"/>
    <cellStyle name="40% - Accent1 4 7 4" xfId="3585"/>
    <cellStyle name="40% - Accent1 4 7 5" xfId="3586"/>
    <cellStyle name="40% - Accent1 4 7 6" xfId="3587"/>
    <cellStyle name="40% - Accent1 4 7 7" xfId="3588"/>
    <cellStyle name="40% - Accent1 4 7 8" xfId="3589"/>
    <cellStyle name="40% - Accent1 4 8" xfId="3590"/>
    <cellStyle name="40% - Accent1 4 8 2" xfId="3591"/>
    <cellStyle name="40% - Accent1 4 8 3" xfId="3592"/>
    <cellStyle name="40% - Accent1 4 8 4" xfId="3593"/>
    <cellStyle name="40% - Accent1 4 8 5" xfId="3594"/>
    <cellStyle name="40% - Accent1 4 8 6" xfId="3595"/>
    <cellStyle name="40% - Accent1 4 8 7" xfId="3596"/>
    <cellStyle name="40% - Accent1 4 8 8" xfId="3597"/>
    <cellStyle name="40% - Accent1 4 9" xfId="3598"/>
    <cellStyle name="40% - Accent1 4 9 2" xfId="3599"/>
    <cellStyle name="40% - Accent1 4 9 3" xfId="3600"/>
    <cellStyle name="40% - Accent1 4 9 4" xfId="3601"/>
    <cellStyle name="40% - Accent1 4 9 5" xfId="3602"/>
    <cellStyle name="40% - Accent1 4 9 6" xfId="3603"/>
    <cellStyle name="40% - Accent1 4 9 7" xfId="3604"/>
    <cellStyle name="40% - Accent1 4 9 8" xfId="3605"/>
    <cellStyle name="40% - Accent1 5" xfId="3606"/>
    <cellStyle name="40% - Accent1 5 10" xfId="3607"/>
    <cellStyle name="40% - Accent1 5 10 2" xfId="3608"/>
    <cellStyle name="40% - Accent1 5 10 3" xfId="3609"/>
    <cellStyle name="40% - Accent1 5 10 4" xfId="3610"/>
    <cellStyle name="40% - Accent1 5 10 5" xfId="3611"/>
    <cellStyle name="40% - Accent1 5 10 6" xfId="3612"/>
    <cellStyle name="40% - Accent1 5 10 7" xfId="3613"/>
    <cellStyle name="40% - Accent1 5 10 8" xfId="3614"/>
    <cellStyle name="40% - Accent1 5 11" xfId="3615"/>
    <cellStyle name="40% - Accent1 5 11 2" xfId="3616"/>
    <cellStyle name="40% - Accent1 5 11 3" xfId="3617"/>
    <cellStyle name="40% - Accent1 5 11 4" xfId="3618"/>
    <cellStyle name="40% - Accent1 5 11 5" xfId="3619"/>
    <cellStyle name="40% - Accent1 5 11 6" xfId="3620"/>
    <cellStyle name="40% - Accent1 5 11 7" xfId="3621"/>
    <cellStyle name="40% - Accent1 5 11 8" xfId="3622"/>
    <cellStyle name="40% - Accent1 5 12" xfId="3623"/>
    <cellStyle name="40% - Accent1 5 12 2" xfId="3624"/>
    <cellStyle name="40% - Accent1 5 12 3" xfId="3625"/>
    <cellStyle name="40% - Accent1 5 12 4" xfId="3626"/>
    <cellStyle name="40% - Accent1 5 12 5" xfId="3627"/>
    <cellStyle name="40% - Accent1 5 12 6" xfId="3628"/>
    <cellStyle name="40% - Accent1 5 12 7" xfId="3629"/>
    <cellStyle name="40% - Accent1 5 12 8" xfId="3630"/>
    <cellStyle name="40% - Accent1 5 13" xfId="3631"/>
    <cellStyle name="40% - Accent1 5 13 2" xfId="3632"/>
    <cellStyle name="40% - Accent1 5 13 3" xfId="3633"/>
    <cellStyle name="40% - Accent1 5 13 4" xfId="3634"/>
    <cellStyle name="40% - Accent1 5 13 5" xfId="3635"/>
    <cellStyle name="40% - Accent1 5 13 6" xfId="3636"/>
    <cellStyle name="40% - Accent1 5 13 7" xfId="3637"/>
    <cellStyle name="40% - Accent1 5 13 8" xfId="3638"/>
    <cellStyle name="40% - Accent1 5 14" xfId="3639"/>
    <cellStyle name="40% - Accent1 5 14 2" xfId="3640"/>
    <cellStyle name="40% - Accent1 5 14 3" xfId="3641"/>
    <cellStyle name="40% - Accent1 5 14 4" xfId="3642"/>
    <cellStyle name="40% - Accent1 5 14 5" xfId="3643"/>
    <cellStyle name="40% - Accent1 5 14 6" xfId="3644"/>
    <cellStyle name="40% - Accent1 5 14 7" xfId="3645"/>
    <cellStyle name="40% - Accent1 5 14 8" xfId="3646"/>
    <cellStyle name="40% - Accent1 5 15" xfId="3647"/>
    <cellStyle name="40% - Accent1 5 15 2" xfId="3648"/>
    <cellStyle name="40% - Accent1 5 15 3" xfId="3649"/>
    <cellStyle name="40% - Accent1 5 15 4" xfId="3650"/>
    <cellStyle name="40% - Accent1 5 15 5" xfId="3651"/>
    <cellStyle name="40% - Accent1 5 15 6" xfId="3652"/>
    <cellStyle name="40% - Accent1 5 15 7" xfId="3653"/>
    <cellStyle name="40% - Accent1 5 15 8" xfId="3654"/>
    <cellStyle name="40% - Accent1 5 16" xfId="3655"/>
    <cellStyle name="40% - Accent1 5 16 2" xfId="3656"/>
    <cellStyle name="40% - Accent1 5 16 3" xfId="3657"/>
    <cellStyle name="40% - Accent1 5 16 4" xfId="3658"/>
    <cellStyle name="40% - Accent1 5 16 5" xfId="3659"/>
    <cellStyle name="40% - Accent1 5 16 6" xfId="3660"/>
    <cellStyle name="40% - Accent1 5 16 7" xfId="3661"/>
    <cellStyle name="40% - Accent1 5 16 8" xfId="3662"/>
    <cellStyle name="40% - Accent1 5 17" xfId="3663"/>
    <cellStyle name="40% - Accent1 5 17 2" xfId="3664"/>
    <cellStyle name="40% - Accent1 5 17 3" xfId="3665"/>
    <cellStyle name="40% - Accent1 5 17 4" xfId="3666"/>
    <cellStyle name="40% - Accent1 5 17 5" xfId="3667"/>
    <cellStyle name="40% - Accent1 5 17 6" xfId="3668"/>
    <cellStyle name="40% - Accent1 5 17 7" xfId="3669"/>
    <cellStyle name="40% - Accent1 5 17 8" xfId="3670"/>
    <cellStyle name="40% - Accent1 5 18" xfId="3671"/>
    <cellStyle name="40% - Accent1 5 18 2" xfId="3672"/>
    <cellStyle name="40% - Accent1 5 18 3" xfId="3673"/>
    <cellStyle name="40% - Accent1 5 18 4" xfId="3674"/>
    <cellStyle name="40% - Accent1 5 18 5" xfId="3675"/>
    <cellStyle name="40% - Accent1 5 18 6" xfId="3676"/>
    <cellStyle name="40% - Accent1 5 18 7" xfId="3677"/>
    <cellStyle name="40% - Accent1 5 18 8" xfId="3678"/>
    <cellStyle name="40% - Accent1 5 19" xfId="3679"/>
    <cellStyle name="40% - Accent1 5 2" xfId="3680"/>
    <cellStyle name="40% - Accent1 5 2 2" xfId="3681"/>
    <cellStyle name="40% - Accent1 5 2 3" xfId="3682"/>
    <cellStyle name="40% - Accent1 5 2 4" xfId="3683"/>
    <cellStyle name="40% - Accent1 5 2 5" xfId="3684"/>
    <cellStyle name="40% - Accent1 5 2 6" xfId="3685"/>
    <cellStyle name="40% - Accent1 5 2 7" xfId="3686"/>
    <cellStyle name="40% - Accent1 5 2 8" xfId="3687"/>
    <cellStyle name="40% - Accent1 5 20" xfId="3688"/>
    <cellStyle name="40% - Accent1 5 21" xfId="3689"/>
    <cellStyle name="40% - Accent1 5 22" xfId="3690"/>
    <cellStyle name="40% - Accent1 5 23" xfId="3691"/>
    <cellStyle name="40% - Accent1 5 24" xfId="3692"/>
    <cellStyle name="40% - Accent1 5 25" xfId="3693"/>
    <cellStyle name="40% - Accent1 5 26" xfId="3694"/>
    <cellStyle name="40% - Accent1 5 27" xfId="3695"/>
    <cellStyle name="40% - Accent1 5 28" xfId="3696"/>
    <cellStyle name="40% - Accent1 5 29" xfId="3697"/>
    <cellStyle name="40% - Accent1 5 3" xfId="3698"/>
    <cellStyle name="40% - Accent1 5 3 2" xfId="3699"/>
    <cellStyle name="40% - Accent1 5 3 3" xfId="3700"/>
    <cellStyle name="40% - Accent1 5 3 4" xfId="3701"/>
    <cellStyle name="40% - Accent1 5 3 5" xfId="3702"/>
    <cellStyle name="40% - Accent1 5 3 6" xfId="3703"/>
    <cellStyle name="40% - Accent1 5 3 7" xfId="3704"/>
    <cellStyle name="40% - Accent1 5 3 8" xfId="3705"/>
    <cellStyle name="40% - Accent1 5 30" xfId="3706"/>
    <cellStyle name="40% - Accent1 5 31" xfId="3707"/>
    <cellStyle name="40% - Accent1 5 32" xfId="3708"/>
    <cellStyle name="40% - Accent1 5 33" xfId="3709"/>
    <cellStyle name="40% - Accent1 5 34" xfId="3710"/>
    <cellStyle name="40% - Accent1 5 35" xfId="3711"/>
    <cellStyle name="40% - Accent1 5 4" xfId="3712"/>
    <cellStyle name="40% - Accent1 5 4 2" xfId="3713"/>
    <cellStyle name="40% - Accent1 5 4 3" xfId="3714"/>
    <cellStyle name="40% - Accent1 5 4 4" xfId="3715"/>
    <cellStyle name="40% - Accent1 5 4 5" xfId="3716"/>
    <cellStyle name="40% - Accent1 5 4 6" xfId="3717"/>
    <cellStyle name="40% - Accent1 5 4 7" xfId="3718"/>
    <cellStyle name="40% - Accent1 5 4 8" xfId="3719"/>
    <cellStyle name="40% - Accent1 5 5" xfId="3720"/>
    <cellStyle name="40% - Accent1 5 5 2" xfId="3721"/>
    <cellStyle name="40% - Accent1 5 5 3" xfId="3722"/>
    <cellStyle name="40% - Accent1 5 5 4" xfId="3723"/>
    <cellStyle name="40% - Accent1 5 5 5" xfId="3724"/>
    <cellStyle name="40% - Accent1 5 5 6" xfId="3725"/>
    <cellStyle name="40% - Accent1 5 5 7" xfId="3726"/>
    <cellStyle name="40% - Accent1 5 5 8" xfId="3727"/>
    <cellStyle name="40% - Accent1 5 6" xfId="3728"/>
    <cellStyle name="40% - Accent1 5 6 2" xfId="3729"/>
    <cellStyle name="40% - Accent1 5 6 3" xfId="3730"/>
    <cellStyle name="40% - Accent1 5 6 4" xfId="3731"/>
    <cellStyle name="40% - Accent1 5 6 5" xfId="3732"/>
    <cellStyle name="40% - Accent1 5 6 6" xfId="3733"/>
    <cellStyle name="40% - Accent1 5 6 7" xfId="3734"/>
    <cellStyle name="40% - Accent1 5 6 8" xfId="3735"/>
    <cellStyle name="40% - Accent1 5 7" xfId="3736"/>
    <cellStyle name="40% - Accent1 5 7 2" xfId="3737"/>
    <cellStyle name="40% - Accent1 5 7 3" xfId="3738"/>
    <cellStyle name="40% - Accent1 5 7 4" xfId="3739"/>
    <cellStyle name="40% - Accent1 5 7 5" xfId="3740"/>
    <cellStyle name="40% - Accent1 5 7 6" xfId="3741"/>
    <cellStyle name="40% - Accent1 5 7 7" xfId="3742"/>
    <cellStyle name="40% - Accent1 5 7 8" xfId="3743"/>
    <cellStyle name="40% - Accent1 5 8" xfId="3744"/>
    <cellStyle name="40% - Accent1 5 8 2" xfId="3745"/>
    <cellStyle name="40% - Accent1 5 8 3" xfId="3746"/>
    <cellStyle name="40% - Accent1 5 8 4" xfId="3747"/>
    <cellStyle name="40% - Accent1 5 8 5" xfId="3748"/>
    <cellStyle name="40% - Accent1 5 8 6" xfId="3749"/>
    <cellStyle name="40% - Accent1 5 8 7" xfId="3750"/>
    <cellStyle name="40% - Accent1 5 8 8" xfId="3751"/>
    <cellStyle name="40% - Accent1 5 9" xfId="3752"/>
    <cellStyle name="40% - Accent1 5 9 2" xfId="3753"/>
    <cellStyle name="40% - Accent1 5 9 3" xfId="3754"/>
    <cellStyle name="40% - Accent1 5 9 4" xfId="3755"/>
    <cellStyle name="40% - Accent1 5 9 5" xfId="3756"/>
    <cellStyle name="40% - Accent1 5 9 6" xfId="3757"/>
    <cellStyle name="40% - Accent1 5 9 7" xfId="3758"/>
    <cellStyle name="40% - Accent1 5 9 8" xfId="3759"/>
    <cellStyle name="40% - Accent1 6" xfId="3760"/>
    <cellStyle name="40% - Accent2 2" xfId="3761"/>
    <cellStyle name="40% - Accent2 2 2" xfId="3762"/>
    <cellStyle name="40% - Accent2 2 3" xfId="3763"/>
    <cellStyle name="40% - Accent2 2 4" xfId="3764"/>
    <cellStyle name="40% - Accent2 3" xfId="3765"/>
    <cellStyle name="40% - Accent2 3 2" xfId="3766"/>
    <cellStyle name="40% - Accent2 3 2 2" xfId="3767"/>
    <cellStyle name="40% - Accent2 3 2 3" xfId="3768"/>
    <cellStyle name="40% - Accent2 3 3" xfId="3769"/>
    <cellStyle name="40% - Accent2 3 4" xfId="3770"/>
    <cellStyle name="40% - Accent2 4" xfId="3771"/>
    <cellStyle name="40% - Accent2 4 2" xfId="3772"/>
    <cellStyle name="40% - Accent2 4 3" xfId="3773"/>
    <cellStyle name="40% - Accent2 5" xfId="3774"/>
    <cellStyle name="40% - Accent2 6" xfId="3775"/>
    <cellStyle name="40% - Accent3 2" xfId="3776"/>
    <cellStyle name="40% - Accent3 2 10" xfId="3777"/>
    <cellStyle name="40% - Accent3 2 10 2" xfId="3778"/>
    <cellStyle name="40% - Accent3 2 10 3" xfId="3779"/>
    <cellStyle name="40% - Accent3 2 10 4" xfId="3780"/>
    <cellStyle name="40% - Accent3 2 10 5" xfId="3781"/>
    <cellStyle name="40% - Accent3 2 10 6" xfId="3782"/>
    <cellStyle name="40% - Accent3 2 10 7" xfId="3783"/>
    <cellStyle name="40% - Accent3 2 10 8" xfId="3784"/>
    <cellStyle name="40% - Accent3 2 11" xfId="3785"/>
    <cellStyle name="40% - Accent3 2 11 2" xfId="3786"/>
    <cellStyle name="40% - Accent3 2 11 3" xfId="3787"/>
    <cellStyle name="40% - Accent3 2 11 4" xfId="3788"/>
    <cellStyle name="40% - Accent3 2 11 5" xfId="3789"/>
    <cellStyle name="40% - Accent3 2 11 6" xfId="3790"/>
    <cellStyle name="40% - Accent3 2 11 7" xfId="3791"/>
    <cellStyle name="40% - Accent3 2 11 8" xfId="3792"/>
    <cellStyle name="40% - Accent3 2 12" xfId="3793"/>
    <cellStyle name="40% - Accent3 2 12 2" xfId="3794"/>
    <cellStyle name="40% - Accent3 2 12 3" xfId="3795"/>
    <cellStyle name="40% - Accent3 2 12 4" xfId="3796"/>
    <cellStyle name="40% - Accent3 2 12 5" xfId="3797"/>
    <cellStyle name="40% - Accent3 2 12 6" xfId="3798"/>
    <cellStyle name="40% - Accent3 2 12 7" xfId="3799"/>
    <cellStyle name="40% - Accent3 2 12 8" xfId="3800"/>
    <cellStyle name="40% - Accent3 2 13" xfId="3801"/>
    <cellStyle name="40% - Accent3 2 13 2" xfId="3802"/>
    <cellStyle name="40% - Accent3 2 13 3" xfId="3803"/>
    <cellStyle name="40% - Accent3 2 13 4" xfId="3804"/>
    <cellStyle name="40% - Accent3 2 13 5" xfId="3805"/>
    <cellStyle name="40% - Accent3 2 13 6" xfId="3806"/>
    <cellStyle name="40% - Accent3 2 13 7" xfId="3807"/>
    <cellStyle name="40% - Accent3 2 13 8" xfId="3808"/>
    <cellStyle name="40% - Accent3 2 14" xfId="3809"/>
    <cellStyle name="40% - Accent3 2 14 2" xfId="3810"/>
    <cellStyle name="40% - Accent3 2 14 3" xfId="3811"/>
    <cellStyle name="40% - Accent3 2 14 4" xfId="3812"/>
    <cellStyle name="40% - Accent3 2 14 5" xfId="3813"/>
    <cellStyle name="40% - Accent3 2 14 6" xfId="3814"/>
    <cellStyle name="40% - Accent3 2 14 7" xfId="3815"/>
    <cellStyle name="40% - Accent3 2 14 8" xfId="3816"/>
    <cellStyle name="40% - Accent3 2 15" xfId="3817"/>
    <cellStyle name="40% - Accent3 2 15 2" xfId="3818"/>
    <cellStyle name="40% - Accent3 2 15 3" xfId="3819"/>
    <cellStyle name="40% - Accent3 2 15 4" xfId="3820"/>
    <cellStyle name="40% - Accent3 2 15 5" xfId="3821"/>
    <cellStyle name="40% - Accent3 2 15 6" xfId="3822"/>
    <cellStyle name="40% - Accent3 2 15 7" xfId="3823"/>
    <cellStyle name="40% - Accent3 2 15 8" xfId="3824"/>
    <cellStyle name="40% - Accent3 2 16" xfId="3825"/>
    <cellStyle name="40% - Accent3 2 16 2" xfId="3826"/>
    <cellStyle name="40% - Accent3 2 16 3" xfId="3827"/>
    <cellStyle name="40% - Accent3 2 16 4" xfId="3828"/>
    <cellStyle name="40% - Accent3 2 16 5" xfId="3829"/>
    <cellStyle name="40% - Accent3 2 16 6" xfId="3830"/>
    <cellStyle name="40% - Accent3 2 16 7" xfId="3831"/>
    <cellStyle name="40% - Accent3 2 16 8" xfId="3832"/>
    <cellStyle name="40% - Accent3 2 17" xfId="3833"/>
    <cellStyle name="40% - Accent3 2 17 2" xfId="3834"/>
    <cellStyle name="40% - Accent3 2 17 3" xfId="3835"/>
    <cellStyle name="40% - Accent3 2 17 4" xfId="3836"/>
    <cellStyle name="40% - Accent3 2 17 5" xfId="3837"/>
    <cellStyle name="40% - Accent3 2 17 6" xfId="3838"/>
    <cellStyle name="40% - Accent3 2 17 7" xfId="3839"/>
    <cellStyle name="40% - Accent3 2 17 8" xfId="3840"/>
    <cellStyle name="40% - Accent3 2 18" xfId="3841"/>
    <cellStyle name="40% - Accent3 2 18 2" xfId="3842"/>
    <cellStyle name="40% - Accent3 2 18 3" xfId="3843"/>
    <cellStyle name="40% - Accent3 2 18 4" xfId="3844"/>
    <cellStyle name="40% - Accent3 2 18 5" xfId="3845"/>
    <cellStyle name="40% - Accent3 2 18 6" xfId="3846"/>
    <cellStyle name="40% - Accent3 2 18 7" xfId="3847"/>
    <cellStyle name="40% - Accent3 2 18 8" xfId="3848"/>
    <cellStyle name="40% - Accent3 2 19" xfId="3849"/>
    <cellStyle name="40% - Accent3 2 2" xfId="3850"/>
    <cellStyle name="40% - Accent3 2 2 2" xfId="3851"/>
    <cellStyle name="40% - Accent3 2 2 3" xfId="3852"/>
    <cellStyle name="40% - Accent3 2 2 4" xfId="3853"/>
    <cellStyle name="40% - Accent3 2 2 5" xfId="3854"/>
    <cellStyle name="40% - Accent3 2 2 6" xfId="3855"/>
    <cellStyle name="40% - Accent3 2 2 7" xfId="3856"/>
    <cellStyle name="40% - Accent3 2 2 8" xfId="3857"/>
    <cellStyle name="40% - Accent3 2 20" xfId="3858"/>
    <cellStyle name="40% - Accent3 2 21" xfId="3859"/>
    <cellStyle name="40% - Accent3 2 22" xfId="3860"/>
    <cellStyle name="40% - Accent3 2 23" xfId="3861"/>
    <cellStyle name="40% - Accent3 2 24" xfId="3862"/>
    <cellStyle name="40% - Accent3 2 25" xfId="3863"/>
    <cellStyle name="40% - Accent3 2 26" xfId="3864"/>
    <cellStyle name="40% - Accent3 2 27" xfId="3865"/>
    <cellStyle name="40% - Accent3 2 28" xfId="3866"/>
    <cellStyle name="40% - Accent3 2 29" xfId="3867"/>
    <cellStyle name="40% - Accent3 2 3" xfId="3868"/>
    <cellStyle name="40% - Accent3 2 3 2" xfId="3869"/>
    <cellStyle name="40% - Accent3 2 3 3" xfId="3870"/>
    <cellStyle name="40% - Accent3 2 3 4" xfId="3871"/>
    <cellStyle name="40% - Accent3 2 3 5" xfId="3872"/>
    <cellStyle name="40% - Accent3 2 3 6" xfId="3873"/>
    <cellStyle name="40% - Accent3 2 3 7" xfId="3874"/>
    <cellStyle name="40% - Accent3 2 3 8" xfId="3875"/>
    <cellStyle name="40% - Accent3 2 30" xfId="3876"/>
    <cellStyle name="40% - Accent3 2 31" xfId="3877"/>
    <cellStyle name="40% - Accent3 2 32" xfId="3878"/>
    <cellStyle name="40% - Accent3 2 33" xfId="3879"/>
    <cellStyle name="40% - Accent3 2 34" xfId="3880"/>
    <cellStyle name="40% - Accent3 2 35" xfId="3881"/>
    <cellStyle name="40% - Accent3 2 36" xfId="3882"/>
    <cellStyle name="40% - Accent3 2 37" xfId="3883"/>
    <cellStyle name="40% - Accent3 2 38" xfId="3884"/>
    <cellStyle name="40% - Accent3 2 4" xfId="3885"/>
    <cellStyle name="40% - Accent3 2 4 2" xfId="3886"/>
    <cellStyle name="40% - Accent3 2 4 3" xfId="3887"/>
    <cellStyle name="40% - Accent3 2 4 4" xfId="3888"/>
    <cellStyle name="40% - Accent3 2 4 5" xfId="3889"/>
    <cellStyle name="40% - Accent3 2 4 6" xfId="3890"/>
    <cellStyle name="40% - Accent3 2 4 7" xfId="3891"/>
    <cellStyle name="40% - Accent3 2 4 8" xfId="3892"/>
    <cellStyle name="40% - Accent3 2 5" xfId="3893"/>
    <cellStyle name="40% - Accent3 2 5 2" xfId="3894"/>
    <cellStyle name="40% - Accent3 2 5 3" xfId="3895"/>
    <cellStyle name="40% - Accent3 2 5 4" xfId="3896"/>
    <cellStyle name="40% - Accent3 2 5 5" xfId="3897"/>
    <cellStyle name="40% - Accent3 2 5 6" xfId="3898"/>
    <cellStyle name="40% - Accent3 2 5 7" xfId="3899"/>
    <cellStyle name="40% - Accent3 2 5 8" xfId="3900"/>
    <cellStyle name="40% - Accent3 2 6" xfId="3901"/>
    <cellStyle name="40% - Accent3 2 6 2" xfId="3902"/>
    <cellStyle name="40% - Accent3 2 6 3" xfId="3903"/>
    <cellStyle name="40% - Accent3 2 6 4" xfId="3904"/>
    <cellStyle name="40% - Accent3 2 6 5" xfId="3905"/>
    <cellStyle name="40% - Accent3 2 6 6" xfId="3906"/>
    <cellStyle name="40% - Accent3 2 6 7" xfId="3907"/>
    <cellStyle name="40% - Accent3 2 6 8" xfId="3908"/>
    <cellStyle name="40% - Accent3 2 7" xfId="3909"/>
    <cellStyle name="40% - Accent3 2 7 2" xfId="3910"/>
    <cellStyle name="40% - Accent3 2 7 3" xfId="3911"/>
    <cellStyle name="40% - Accent3 2 7 4" xfId="3912"/>
    <cellStyle name="40% - Accent3 2 7 5" xfId="3913"/>
    <cellStyle name="40% - Accent3 2 7 6" xfId="3914"/>
    <cellStyle name="40% - Accent3 2 7 7" xfId="3915"/>
    <cellStyle name="40% - Accent3 2 7 8" xfId="3916"/>
    <cellStyle name="40% - Accent3 2 8" xfId="3917"/>
    <cellStyle name="40% - Accent3 2 8 2" xfId="3918"/>
    <cellStyle name="40% - Accent3 2 8 3" xfId="3919"/>
    <cellStyle name="40% - Accent3 2 8 4" xfId="3920"/>
    <cellStyle name="40% - Accent3 2 8 5" xfId="3921"/>
    <cellStyle name="40% - Accent3 2 8 6" xfId="3922"/>
    <cellStyle name="40% - Accent3 2 8 7" xfId="3923"/>
    <cellStyle name="40% - Accent3 2 8 8" xfId="3924"/>
    <cellStyle name="40% - Accent3 2 9" xfId="3925"/>
    <cellStyle name="40% - Accent3 2 9 2" xfId="3926"/>
    <cellStyle name="40% - Accent3 2 9 3" xfId="3927"/>
    <cellStyle name="40% - Accent3 2 9 4" xfId="3928"/>
    <cellStyle name="40% - Accent3 2 9 5" xfId="3929"/>
    <cellStyle name="40% - Accent3 2 9 6" xfId="3930"/>
    <cellStyle name="40% - Accent3 2 9 7" xfId="3931"/>
    <cellStyle name="40% - Accent3 2 9 8" xfId="3932"/>
    <cellStyle name="40% - Accent3 3" xfId="3933"/>
    <cellStyle name="40% - Accent3 3 10" xfId="3934"/>
    <cellStyle name="40% - Accent3 3 10 2" xfId="3935"/>
    <cellStyle name="40% - Accent3 3 10 3" xfId="3936"/>
    <cellStyle name="40% - Accent3 3 10 4" xfId="3937"/>
    <cellStyle name="40% - Accent3 3 10 5" xfId="3938"/>
    <cellStyle name="40% - Accent3 3 10 6" xfId="3939"/>
    <cellStyle name="40% - Accent3 3 10 7" xfId="3940"/>
    <cellStyle name="40% - Accent3 3 10 8" xfId="3941"/>
    <cellStyle name="40% - Accent3 3 11" xfId="3942"/>
    <cellStyle name="40% - Accent3 3 11 2" xfId="3943"/>
    <cellStyle name="40% - Accent3 3 11 3" xfId="3944"/>
    <cellStyle name="40% - Accent3 3 11 4" xfId="3945"/>
    <cellStyle name="40% - Accent3 3 11 5" xfId="3946"/>
    <cellStyle name="40% - Accent3 3 11 6" xfId="3947"/>
    <cellStyle name="40% - Accent3 3 11 7" xfId="3948"/>
    <cellStyle name="40% - Accent3 3 11 8" xfId="3949"/>
    <cellStyle name="40% - Accent3 3 12" xfId="3950"/>
    <cellStyle name="40% - Accent3 3 12 2" xfId="3951"/>
    <cellStyle name="40% - Accent3 3 12 3" xfId="3952"/>
    <cellStyle name="40% - Accent3 3 12 4" xfId="3953"/>
    <cellStyle name="40% - Accent3 3 12 5" xfId="3954"/>
    <cellStyle name="40% - Accent3 3 12 6" xfId="3955"/>
    <cellStyle name="40% - Accent3 3 12 7" xfId="3956"/>
    <cellStyle name="40% - Accent3 3 12 8" xfId="3957"/>
    <cellStyle name="40% - Accent3 3 13" xfId="3958"/>
    <cellStyle name="40% - Accent3 3 13 2" xfId="3959"/>
    <cellStyle name="40% - Accent3 3 13 3" xfId="3960"/>
    <cellStyle name="40% - Accent3 3 13 4" xfId="3961"/>
    <cellStyle name="40% - Accent3 3 13 5" xfId="3962"/>
    <cellStyle name="40% - Accent3 3 13 6" xfId="3963"/>
    <cellStyle name="40% - Accent3 3 13 7" xfId="3964"/>
    <cellStyle name="40% - Accent3 3 13 8" xfId="3965"/>
    <cellStyle name="40% - Accent3 3 14" xfId="3966"/>
    <cellStyle name="40% - Accent3 3 14 2" xfId="3967"/>
    <cellStyle name="40% - Accent3 3 14 3" xfId="3968"/>
    <cellStyle name="40% - Accent3 3 14 4" xfId="3969"/>
    <cellStyle name="40% - Accent3 3 14 5" xfId="3970"/>
    <cellStyle name="40% - Accent3 3 14 6" xfId="3971"/>
    <cellStyle name="40% - Accent3 3 14 7" xfId="3972"/>
    <cellStyle name="40% - Accent3 3 14 8" xfId="3973"/>
    <cellStyle name="40% - Accent3 3 15" xfId="3974"/>
    <cellStyle name="40% - Accent3 3 15 2" xfId="3975"/>
    <cellStyle name="40% - Accent3 3 15 3" xfId="3976"/>
    <cellStyle name="40% - Accent3 3 15 4" xfId="3977"/>
    <cellStyle name="40% - Accent3 3 15 5" xfId="3978"/>
    <cellStyle name="40% - Accent3 3 15 6" xfId="3979"/>
    <cellStyle name="40% - Accent3 3 15 7" xfId="3980"/>
    <cellStyle name="40% - Accent3 3 15 8" xfId="3981"/>
    <cellStyle name="40% - Accent3 3 16" xfId="3982"/>
    <cellStyle name="40% - Accent3 3 16 2" xfId="3983"/>
    <cellStyle name="40% - Accent3 3 16 3" xfId="3984"/>
    <cellStyle name="40% - Accent3 3 16 4" xfId="3985"/>
    <cellStyle name="40% - Accent3 3 16 5" xfId="3986"/>
    <cellStyle name="40% - Accent3 3 16 6" xfId="3987"/>
    <cellStyle name="40% - Accent3 3 16 7" xfId="3988"/>
    <cellStyle name="40% - Accent3 3 16 8" xfId="3989"/>
    <cellStyle name="40% - Accent3 3 17" xfId="3990"/>
    <cellStyle name="40% - Accent3 3 17 2" xfId="3991"/>
    <cellStyle name="40% - Accent3 3 17 3" xfId="3992"/>
    <cellStyle name="40% - Accent3 3 17 4" xfId="3993"/>
    <cellStyle name="40% - Accent3 3 17 5" xfId="3994"/>
    <cellStyle name="40% - Accent3 3 17 6" xfId="3995"/>
    <cellStyle name="40% - Accent3 3 17 7" xfId="3996"/>
    <cellStyle name="40% - Accent3 3 17 8" xfId="3997"/>
    <cellStyle name="40% - Accent3 3 18" xfId="3998"/>
    <cellStyle name="40% - Accent3 3 18 2" xfId="3999"/>
    <cellStyle name="40% - Accent3 3 18 3" xfId="4000"/>
    <cellStyle name="40% - Accent3 3 18 4" xfId="4001"/>
    <cellStyle name="40% - Accent3 3 18 5" xfId="4002"/>
    <cellStyle name="40% - Accent3 3 18 6" xfId="4003"/>
    <cellStyle name="40% - Accent3 3 18 7" xfId="4004"/>
    <cellStyle name="40% - Accent3 3 18 8" xfId="4005"/>
    <cellStyle name="40% - Accent3 3 19" xfId="4006"/>
    <cellStyle name="40% - Accent3 3 2" xfId="4007"/>
    <cellStyle name="40% - Accent3 3 2 2" xfId="4008"/>
    <cellStyle name="40% - Accent3 3 2 3" xfId="4009"/>
    <cellStyle name="40% - Accent3 3 2 4" xfId="4010"/>
    <cellStyle name="40% - Accent3 3 2 5" xfId="4011"/>
    <cellStyle name="40% - Accent3 3 2 6" xfId="4012"/>
    <cellStyle name="40% - Accent3 3 2 7" xfId="4013"/>
    <cellStyle name="40% - Accent3 3 2 8" xfId="4014"/>
    <cellStyle name="40% - Accent3 3 20" xfId="4015"/>
    <cellStyle name="40% - Accent3 3 21" xfId="4016"/>
    <cellStyle name="40% - Accent3 3 22" xfId="4017"/>
    <cellStyle name="40% - Accent3 3 23" xfId="4018"/>
    <cellStyle name="40% - Accent3 3 24" xfId="4019"/>
    <cellStyle name="40% - Accent3 3 25" xfId="4020"/>
    <cellStyle name="40% - Accent3 3 26" xfId="4021"/>
    <cellStyle name="40% - Accent3 3 27" xfId="4022"/>
    <cellStyle name="40% - Accent3 3 28" xfId="4023"/>
    <cellStyle name="40% - Accent3 3 29" xfId="4024"/>
    <cellStyle name="40% - Accent3 3 3" xfId="4025"/>
    <cellStyle name="40% - Accent3 3 3 2" xfId="4026"/>
    <cellStyle name="40% - Accent3 3 3 3" xfId="4027"/>
    <cellStyle name="40% - Accent3 3 3 4" xfId="4028"/>
    <cellStyle name="40% - Accent3 3 3 5" xfId="4029"/>
    <cellStyle name="40% - Accent3 3 3 6" xfId="4030"/>
    <cellStyle name="40% - Accent3 3 3 7" xfId="4031"/>
    <cellStyle name="40% - Accent3 3 3 8" xfId="4032"/>
    <cellStyle name="40% - Accent3 3 30" xfId="4033"/>
    <cellStyle name="40% - Accent3 3 31" xfId="4034"/>
    <cellStyle name="40% - Accent3 3 32" xfId="4035"/>
    <cellStyle name="40% - Accent3 3 33" xfId="4036"/>
    <cellStyle name="40% - Accent3 3 34" xfId="4037"/>
    <cellStyle name="40% - Accent3 3 35" xfId="4038"/>
    <cellStyle name="40% - Accent3 3 4" xfId="4039"/>
    <cellStyle name="40% - Accent3 3 4 2" xfId="4040"/>
    <cellStyle name="40% - Accent3 3 4 3" xfId="4041"/>
    <cellStyle name="40% - Accent3 3 4 4" xfId="4042"/>
    <cellStyle name="40% - Accent3 3 4 5" xfId="4043"/>
    <cellStyle name="40% - Accent3 3 4 6" xfId="4044"/>
    <cellStyle name="40% - Accent3 3 4 7" xfId="4045"/>
    <cellStyle name="40% - Accent3 3 4 8" xfId="4046"/>
    <cellStyle name="40% - Accent3 3 5" xfId="4047"/>
    <cellStyle name="40% - Accent3 3 5 2" xfId="4048"/>
    <cellStyle name="40% - Accent3 3 5 3" xfId="4049"/>
    <cellStyle name="40% - Accent3 3 5 4" xfId="4050"/>
    <cellStyle name="40% - Accent3 3 5 5" xfId="4051"/>
    <cellStyle name="40% - Accent3 3 5 6" xfId="4052"/>
    <cellStyle name="40% - Accent3 3 5 7" xfId="4053"/>
    <cellStyle name="40% - Accent3 3 5 8" xfId="4054"/>
    <cellStyle name="40% - Accent3 3 6" xfId="4055"/>
    <cellStyle name="40% - Accent3 3 6 2" xfId="4056"/>
    <cellStyle name="40% - Accent3 3 6 3" xfId="4057"/>
    <cellStyle name="40% - Accent3 3 6 4" xfId="4058"/>
    <cellStyle name="40% - Accent3 3 6 5" xfId="4059"/>
    <cellStyle name="40% - Accent3 3 6 6" xfId="4060"/>
    <cellStyle name="40% - Accent3 3 6 7" xfId="4061"/>
    <cellStyle name="40% - Accent3 3 6 8" xfId="4062"/>
    <cellStyle name="40% - Accent3 3 7" xfId="4063"/>
    <cellStyle name="40% - Accent3 3 7 2" xfId="4064"/>
    <cellStyle name="40% - Accent3 3 7 3" xfId="4065"/>
    <cellStyle name="40% - Accent3 3 7 4" xfId="4066"/>
    <cellStyle name="40% - Accent3 3 7 5" xfId="4067"/>
    <cellStyle name="40% - Accent3 3 7 6" xfId="4068"/>
    <cellStyle name="40% - Accent3 3 7 7" xfId="4069"/>
    <cellStyle name="40% - Accent3 3 7 8" xfId="4070"/>
    <cellStyle name="40% - Accent3 3 8" xfId="4071"/>
    <cellStyle name="40% - Accent3 3 8 2" xfId="4072"/>
    <cellStyle name="40% - Accent3 3 8 3" xfId="4073"/>
    <cellStyle name="40% - Accent3 3 8 4" xfId="4074"/>
    <cellStyle name="40% - Accent3 3 8 5" xfId="4075"/>
    <cellStyle name="40% - Accent3 3 8 6" xfId="4076"/>
    <cellStyle name="40% - Accent3 3 8 7" xfId="4077"/>
    <cellStyle name="40% - Accent3 3 8 8" xfId="4078"/>
    <cellStyle name="40% - Accent3 3 9" xfId="4079"/>
    <cellStyle name="40% - Accent3 3 9 2" xfId="4080"/>
    <cellStyle name="40% - Accent3 3 9 3" xfId="4081"/>
    <cellStyle name="40% - Accent3 3 9 4" xfId="4082"/>
    <cellStyle name="40% - Accent3 3 9 5" xfId="4083"/>
    <cellStyle name="40% - Accent3 3 9 6" xfId="4084"/>
    <cellStyle name="40% - Accent3 3 9 7" xfId="4085"/>
    <cellStyle name="40% - Accent3 3 9 8" xfId="4086"/>
    <cellStyle name="40% - Accent3 4" xfId="4087"/>
    <cellStyle name="40% - Accent3 4 10" xfId="4088"/>
    <cellStyle name="40% - Accent3 4 10 2" xfId="4089"/>
    <cellStyle name="40% - Accent3 4 10 3" xfId="4090"/>
    <cellStyle name="40% - Accent3 4 10 4" xfId="4091"/>
    <cellStyle name="40% - Accent3 4 10 5" xfId="4092"/>
    <cellStyle name="40% - Accent3 4 10 6" xfId="4093"/>
    <cellStyle name="40% - Accent3 4 10 7" xfId="4094"/>
    <cellStyle name="40% - Accent3 4 10 8" xfId="4095"/>
    <cellStyle name="40% - Accent3 4 11" xfId="4096"/>
    <cellStyle name="40% - Accent3 4 11 2" xfId="4097"/>
    <cellStyle name="40% - Accent3 4 11 3" xfId="4098"/>
    <cellStyle name="40% - Accent3 4 11 4" xfId="4099"/>
    <cellStyle name="40% - Accent3 4 11 5" xfId="4100"/>
    <cellStyle name="40% - Accent3 4 11 6" xfId="4101"/>
    <cellStyle name="40% - Accent3 4 11 7" xfId="4102"/>
    <cellStyle name="40% - Accent3 4 11 8" xfId="4103"/>
    <cellStyle name="40% - Accent3 4 12" xfId="4104"/>
    <cellStyle name="40% - Accent3 4 12 2" xfId="4105"/>
    <cellStyle name="40% - Accent3 4 12 3" xfId="4106"/>
    <cellStyle name="40% - Accent3 4 12 4" xfId="4107"/>
    <cellStyle name="40% - Accent3 4 12 5" xfId="4108"/>
    <cellStyle name="40% - Accent3 4 12 6" xfId="4109"/>
    <cellStyle name="40% - Accent3 4 12 7" xfId="4110"/>
    <cellStyle name="40% - Accent3 4 12 8" xfId="4111"/>
    <cellStyle name="40% - Accent3 4 13" xfId="4112"/>
    <cellStyle name="40% - Accent3 4 13 2" xfId="4113"/>
    <cellStyle name="40% - Accent3 4 13 3" xfId="4114"/>
    <cellStyle name="40% - Accent3 4 13 4" xfId="4115"/>
    <cellStyle name="40% - Accent3 4 13 5" xfId="4116"/>
    <cellStyle name="40% - Accent3 4 13 6" xfId="4117"/>
    <cellStyle name="40% - Accent3 4 13 7" xfId="4118"/>
    <cellStyle name="40% - Accent3 4 13 8" xfId="4119"/>
    <cellStyle name="40% - Accent3 4 14" xfId="4120"/>
    <cellStyle name="40% - Accent3 4 14 2" xfId="4121"/>
    <cellStyle name="40% - Accent3 4 14 3" xfId="4122"/>
    <cellStyle name="40% - Accent3 4 14 4" xfId="4123"/>
    <cellStyle name="40% - Accent3 4 14 5" xfId="4124"/>
    <cellStyle name="40% - Accent3 4 14 6" xfId="4125"/>
    <cellStyle name="40% - Accent3 4 14 7" xfId="4126"/>
    <cellStyle name="40% - Accent3 4 14 8" xfId="4127"/>
    <cellStyle name="40% - Accent3 4 15" xfId="4128"/>
    <cellStyle name="40% - Accent3 4 15 2" xfId="4129"/>
    <cellStyle name="40% - Accent3 4 15 3" xfId="4130"/>
    <cellStyle name="40% - Accent3 4 15 4" xfId="4131"/>
    <cellStyle name="40% - Accent3 4 15 5" xfId="4132"/>
    <cellStyle name="40% - Accent3 4 15 6" xfId="4133"/>
    <cellStyle name="40% - Accent3 4 15 7" xfId="4134"/>
    <cellStyle name="40% - Accent3 4 15 8" xfId="4135"/>
    <cellStyle name="40% - Accent3 4 16" xfId="4136"/>
    <cellStyle name="40% - Accent3 4 16 2" xfId="4137"/>
    <cellStyle name="40% - Accent3 4 16 3" xfId="4138"/>
    <cellStyle name="40% - Accent3 4 16 4" xfId="4139"/>
    <cellStyle name="40% - Accent3 4 16 5" xfId="4140"/>
    <cellStyle name="40% - Accent3 4 16 6" xfId="4141"/>
    <cellStyle name="40% - Accent3 4 16 7" xfId="4142"/>
    <cellStyle name="40% - Accent3 4 16 8" xfId="4143"/>
    <cellStyle name="40% - Accent3 4 17" xfId="4144"/>
    <cellStyle name="40% - Accent3 4 17 2" xfId="4145"/>
    <cellStyle name="40% - Accent3 4 17 3" xfId="4146"/>
    <cellStyle name="40% - Accent3 4 17 4" xfId="4147"/>
    <cellStyle name="40% - Accent3 4 17 5" xfId="4148"/>
    <cellStyle name="40% - Accent3 4 17 6" xfId="4149"/>
    <cellStyle name="40% - Accent3 4 17 7" xfId="4150"/>
    <cellStyle name="40% - Accent3 4 17 8" xfId="4151"/>
    <cellStyle name="40% - Accent3 4 18" xfId="4152"/>
    <cellStyle name="40% - Accent3 4 18 2" xfId="4153"/>
    <cellStyle name="40% - Accent3 4 18 3" xfId="4154"/>
    <cellStyle name="40% - Accent3 4 18 4" xfId="4155"/>
    <cellStyle name="40% - Accent3 4 18 5" xfId="4156"/>
    <cellStyle name="40% - Accent3 4 18 6" xfId="4157"/>
    <cellStyle name="40% - Accent3 4 18 7" xfId="4158"/>
    <cellStyle name="40% - Accent3 4 18 8" xfId="4159"/>
    <cellStyle name="40% - Accent3 4 19" xfId="4160"/>
    <cellStyle name="40% - Accent3 4 2" xfId="4161"/>
    <cellStyle name="40% - Accent3 4 2 2" xfId="4162"/>
    <cellStyle name="40% - Accent3 4 2 3" xfId="4163"/>
    <cellStyle name="40% - Accent3 4 2 4" xfId="4164"/>
    <cellStyle name="40% - Accent3 4 2 5" xfId="4165"/>
    <cellStyle name="40% - Accent3 4 2 6" xfId="4166"/>
    <cellStyle name="40% - Accent3 4 2 7" xfId="4167"/>
    <cellStyle name="40% - Accent3 4 2 8" xfId="4168"/>
    <cellStyle name="40% - Accent3 4 20" xfId="4169"/>
    <cellStyle name="40% - Accent3 4 21" xfId="4170"/>
    <cellStyle name="40% - Accent3 4 22" xfId="4171"/>
    <cellStyle name="40% - Accent3 4 23" xfId="4172"/>
    <cellStyle name="40% - Accent3 4 24" xfId="4173"/>
    <cellStyle name="40% - Accent3 4 25" xfId="4174"/>
    <cellStyle name="40% - Accent3 4 26" xfId="4175"/>
    <cellStyle name="40% - Accent3 4 27" xfId="4176"/>
    <cellStyle name="40% - Accent3 4 28" xfId="4177"/>
    <cellStyle name="40% - Accent3 4 29" xfId="4178"/>
    <cellStyle name="40% - Accent3 4 3" xfId="4179"/>
    <cellStyle name="40% - Accent3 4 3 2" xfId="4180"/>
    <cellStyle name="40% - Accent3 4 3 3" xfId="4181"/>
    <cellStyle name="40% - Accent3 4 3 4" xfId="4182"/>
    <cellStyle name="40% - Accent3 4 3 5" xfId="4183"/>
    <cellStyle name="40% - Accent3 4 3 6" xfId="4184"/>
    <cellStyle name="40% - Accent3 4 3 7" xfId="4185"/>
    <cellStyle name="40% - Accent3 4 3 8" xfId="4186"/>
    <cellStyle name="40% - Accent3 4 30" xfId="4187"/>
    <cellStyle name="40% - Accent3 4 31" xfId="4188"/>
    <cellStyle name="40% - Accent3 4 32" xfId="4189"/>
    <cellStyle name="40% - Accent3 4 33" xfId="4190"/>
    <cellStyle name="40% - Accent3 4 34" xfId="4191"/>
    <cellStyle name="40% - Accent3 4 35" xfId="4192"/>
    <cellStyle name="40% - Accent3 4 4" xfId="4193"/>
    <cellStyle name="40% - Accent3 4 4 2" xfId="4194"/>
    <cellStyle name="40% - Accent3 4 4 3" xfId="4195"/>
    <cellStyle name="40% - Accent3 4 4 4" xfId="4196"/>
    <cellStyle name="40% - Accent3 4 4 5" xfId="4197"/>
    <cellStyle name="40% - Accent3 4 4 6" xfId="4198"/>
    <cellStyle name="40% - Accent3 4 4 7" xfId="4199"/>
    <cellStyle name="40% - Accent3 4 4 8" xfId="4200"/>
    <cellStyle name="40% - Accent3 4 5" xfId="4201"/>
    <cellStyle name="40% - Accent3 4 5 2" xfId="4202"/>
    <cellStyle name="40% - Accent3 4 5 3" xfId="4203"/>
    <cellStyle name="40% - Accent3 4 5 4" xfId="4204"/>
    <cellStyle name="40% - Accent3 4 5 5" xfId="4205"/>
    <cellStyle name="40% - Accent3 4 5 6" xfId="4206"/>
    <cellStyle name="40% - Accent3 4 5 7" xfId="4207"/>
    <cellStyle name="40% - Accent3 4 5 8" xfId="4208"/>
    <cellStyle name="40% - Accent3 4 6" xfId="4209"/>
    <cellStyle name="40% - Accent3 4 6 2" xfId="4210"/>
    <cellStyle name="40% - Accent3 4 6 3" xfId="4211"/>
    <cellStyle name="40% - Accent3 4 6 4" xfId="4212"/>
    <cellStyle name="40% - Accent3 4 6 5" xfId="4213"/>
    <cellStyle name="40% - Accent3 4 6 6" xfId="4214"/>
    <cellStyle name="40% - Accent3 4 6 7" xfId="4215"/>
    <cellStyle name="40% - Accent3 4 6 8" xfId="4216"/>
    <cellStyle name="40% - Accent3 4 7" xfId="4217"/>
    <cellStyle name="40% - Accent3 4 7 2" xfId="4218"/>
    <cellStyle name="40% - Accent3 4 7 3" xfId="4219"/>
    <cellStyle name="40% - Accent3 4 7 4" xfId="4220"/>
    <cellStyle name="40% - Accent3 4 7 5" xfId="4221"/>
    <cellStyle name="40% - Accent3 4 7 6" xfId="4222"/>
    <cellStyle name="40% - Accent3 4 7 7" xfId="4223"/>
    <cellStyle name="40% - Accent3 4 7 8" xfId="4224"/>
    <cellStyle name="40% - Accent3 4 8" xfId="4225"/>
    <cellStyle name="40% - Accent3 4 8 2" xfId="4226"/>
    <cellStyle name="40% - Accent3 4 8 3" xfId="4227"/>
    <cellStyle name="40% - Accent3 4 8 4" xfId="4228"/>
    <cellStyle name="40% - Accent3 4 8 5" xfId="4229"/>
    <cellStyle name="40% - Accent3 4 8 6" xfId="4230"/>
    <cellStyle name="40% - Accent3 4 8 7" xfId="4231"/>
    <cellStyle name="40% - Accent3 4 8 8" xfId="4232"/>
    <cellStyle name="40% - Accent3 4 9" xfId="4233"/>
    <cellStyle name="40% - Accent3 4 9 2" xfId="4234"/>
    <cellStyle name="40% - Accent3 4 9 3" xfId="4235"/>
    <cellStyle name="40% - Accent3 4 9 4" xfId="4236"/>
    <cellStyle name="40% - Accent3 4 9 5" xfId="4237"/>
    <cellStyle name="40% - Accent3 4 9 6" xfId="4238"/>
    <cellStyle name="40% - Accent3 4 9 7" xfId="4239"/>
    <cellStyle name="40% - Accent3 4 9 8" xfId="4240"/>
    <cellStyle name="40% - Accent3 5" xfId="4241"/>
    <cellStyle name="40% - Accent3 5 10" xfId="4242"/>
    <cellStyle name="40% - Accent3 5 10 2" xfId="4243"/>
    <cellStyle name="40% - Accent3 5 10 3" xfId="4244"/>
    <cellStyle name="40% - Accent3 5 10 4" xfId="4245"/>
    <cellStyle name="40% - Accent3 5 10 5" xfId="4246"/>
    <cellStyle name="40% - Accent3 5 10 6" xfId="4247"/>
    <cellStyle name="40% - Accent3 5 10 7" xfId="4248"/>
    <cellStyle name="40% - Accent3 5 10 8" xfId="4249"/>
    <cellStyle name="40% - Accent3 5 11" xfId="4250"/>
    <cellStyle name="40% - Accent3 5 11 2" xfId="4251"/>
    <cellStyle name="40% - Accent3 5 11 3" xfId="4252"/>
    <cellStyle name="40% - Accent3 5 11 4" xfId="4253"/>
    <cellStyle name="40% - Accent3 5 11 5" xfId="4254"/>
    <cellStyle name="40% - Accent3 5 11 6" xfId="4255"/>
    <cellStyle name="40% - Accent3 5 11 7" xfId="4256"/>
    <cellStyle name="40% - Accent3 5 11 8" xfId="4257"/>
    <cellStyle name="40% - Accent3 5 12" xfId="4258"/>
    <cellStyle name="40% - Accent3 5 12 2" xfId="4259"/>
    <cellStyle name="40% - Accent3 5 12 3" xfId="4260"/>
    <cellStyle name="40% - Accent3 5 12 4" xfId="4261"/>
    <cellStyle name="40% - Accent3 5 12 5" xfId="4262"/>
    <cellStyle name="40% - Accent3 5 12 6" xfId="4263"/>
    <cellStyle name="40% - Accent3 5 12 7" xfId="4264"/>
    <cellStyle name="40% - Accent3 5 12 8" xfId="4265"/>
    <cellStyle name="40% - Accent3 5 13" xfId="4266"/>
    <cellStyle name="40% - Accent3 5 13 2" xfId="4267"/>
    <cellStyle name="40% - Accent3 5 13 3" xfId="4268"/>
    <cellStyle name="40% - Accent3 5 13 4" xfId="4269"/>
    <cellStyle name="40% - Accent3 5 13 5" xfId="4270"/>
    <cellStyle name="40% - Accent3 5 13 6" xfId="4271"/>
    <cellStyle name="40% - Accent3 5 13 7" xfId="4272"/>
    <cellStyle name="40% - Accent3 5 13 8" xfId="4273"/>
    <cellStyle name="40% - Accent3 5 14" xfId="4274"/>
    <cellStyle name="40% - Accent3 5 14 2" xfId="4275"/>
    <cellStyle name="40% - Accent3 5 14 3" xfId="4276"/>
    <cellStyle name="40% - Accent3 5 14 4" xfId="4277"/>
    <cellStyle name="40% - Accent3 5 14 5" xfId="4278"/>
    <cellStyle name="40% - Accent3 5 14 6" xfId="4279"/>
    <cellStyle name="40% - Accent3 5 14 7" xfId="4280"/>
    <cellStyle name="40% - Accent3 5 14 8" xfId="4281"/>
    <cellStyle name="40% - Accent3 5 15" xfId="4282"/>
    <cellStyle name="40% - Accent3 5 15 2" xfId="4283"/>
    <cellStyle name="40% - Accent3 5 15 3" xfId="4284"/>
    <cellStyle name="40% - Accent3 5 15 4" xfId="4285"/>
    <cellStyle name="40% - Accent3 5 15 5" xfId="4286"/>
    <cellStyle name="40% - Accent3 5 15 6" xfId="4287"/>
    <cellStyle name="40% - Accent3 5 15 7" xfId="4288"/>
    <cellStyle name="40% - Accent3 5 15 8" xfId="4289"/>
    <cellStyle name="40% - Accent3 5 16" xfId="4290"/>
    <cellStyle name="40% - Accent3 5 16 2" xfId="4291"/>
    <cellStyle name="40% - Accent3 5 16 3" xfId="4292"/>
    <cellStyle name="40% - Accent3 5 16 4" xfId="4293"/>
    <cellStyle name="40% - Accent3 5 16 5" xfId="4294"/>
    <cellStyle name="40% - Accent3 5 16 6" xfId="4295"/>
    <cellStyle name="40% - Accent3 5 16 7" xfId="4296"/>
    <cellStyle name="40% - Accent3 5 16 8" xfId="4297"/>
    <cellStyle name="40% - Accent3 5 17" xfId="4298"/>
    <cellStyle name="40% - Accent3 5 17 2" xfId="4299"/>
    <cellStyle name="40% - Accent3 5 17 3" xfId="4300"/>
    <cellStyle name="40% - Accent3 5 17 4" xfId="4301"/>
    <cellStyle name="40% - Accent3 5 17 5" xfId="4302"/>
    <cellStyle name="40% - Accent3 5 17 6" xfId="4303"/>
    <cellStyle name="40% - Accent3 5 17 7" xfId="4304"/>
    <cellStyle name="40% - Accent3 5 17 8" xfId="4305"/>
    <cellStyle name="40% - Accent3 5 18" xfId="4306"/>
    <cellStyle name="40% - Accent3 5 18 2" xfId="4307"/>
    <cellStyle name="40% - Accent3 5 18 3" xfId="4308"/>
    <cellStyle name="40% - Accent3 5 18 4" xfId="4309"/>
    <cellStyle name="40% - Accent3 5 18 5" xfId="4310"/>
    <cellStyle name="40% - Accent3 5 18 6" xfId="4311"/>
    <cellStyle name="40% - Accent3 5 18 7" xfId="4312"/>
    <cellStyle name="40% - Accent3 5 18 8" xfId="4313"/>
    <cellStyle name="40% - Accent3 5 19" xfId="4314"/>
    <cellStyle name="40% - Accent3 5 2" xfId="4315"/>
    <cellStyle name="40% - Accent3 5 2 2" xfId="4316"/>
    <cellStyle name="40% - Accent3 5 2 3" xfId="4317"/>
    <cellStyle name="40% - Accent3 5 2 4" xfId="4318"/>
    <cellStyle name="40% - Accent3 5 2 5" xfId="4319"/>
    <cellStyle name="40% - Accent3 5 2 6" xfId="4320"/>
    <cellStyle name="40% - Accent3 5 2 7" xfId="4321"/>
    <cellStyle name="40% - Accent3 5 2 8" xfId="4322"/>
    <cellStyle name="40% - Accent3 5 20" xfId="4323"/>
    <cellStyle name="40% - Accent3 5 21" xfId="4324"/>
    <cellStyle name="40% - Accent3 5 22" xfId="4325"/>
    <cellStyle name="40% - Accent3 5 23" xfId="4326"/>
    <cellStyle name="40% - Accent3 5 24" xfId="4327"/>
    <cellStyle name="40% - Accent3 5 25" xfId="4328"/>
    <cellStyle name="40% - Accent3 5 26" xfId="4329"/>
    <cellStyle name="40% - Accent3 5 27" xfId="4330"/>
    <cellStyle name="40% - Accent3 5 28" xfId="4331"/>
    <cellStyle name="40% - Accent3 5 29" xfId="4332"/>
    <cellStyle name="40% - Accent3 5 3" xfId="4333"/>
    <cellStyle name="40% - Accent3 5 3 2" xfId="4334"/>
    <cellStyle name="40% - Accent3 5 3 3" xfId="4335"/>
    <cellStyle name="40% - Accent3 5 3 4" xfId="4336"/>
    <cellStyle name="40% - Accent3 5 3 5" xfId="4337"/>
    <cellStyle name="40% - Accent3 5 3 6" xfId="4338"/>
    <cellStyle name="40% - Accent3 5 3 7" xfId="4339"/>
    <cellStyle name="40% - Accent3 5 3 8" xfId="4340"/>
    <cellStyle name="40% - Accent3 5 30" xfId="4341"/>
    <cellStyle name="40% - Accent3 5 31" xfId="4342"/>
    <cellStyle name="40% - Accent3 5 32" xfId="4343"/>
    <cellStyle name="40% - Accent3 5 33" xfId="4344"/>
    <cellStyle name="40% - Accent3 5 34" xfId="4345"/>
    <cellStyle name="40% - Accent3 5 35" xfId="4346"/>
    <cellStyle name="40% - Accent3 5 4" xfId="4347"/>
    <cellStyle name="40% - Accent3 5 4 2" xfId="4348"/>
    <cellStyle name="40% - Accent3 5 4 3" xfId="4349"/>
    <cellStyle name="40% - Accent3 5 4 4" xfId="4350"/>
    <cellStyle name="40% - Accent3 5 4 5" xfId="4351"/>
    <cellStyle name="40% - Accent3 5 4 6" xfId="4352"/>
    <cellStyle name="40% - Accent3 5 4 7" xfId="4353"/>
    <cellStyle name="40% - Accent3 5 4 8" xfId="4354"/>
    <cellStyle name="40% - Accent3 5 5" xfId="4355"/>
    <cellStyle name="40% - Accent3 5 5 2" xfId="4356"/>
    <cellStyle name="40% - Accent3 5 5 3" xfId="4357"/>
    <cellStyle name="40% - Accent3 5 5 4" xfId="4358"/>
    <cellStyle name="40% - Accent3 5 5 5" xfId="4359"/>
    <cellStyle name="40% - Accent3 5 5 6" xfId="4360"/>
    <cellStyle name="40% - Accent3 5 5 7" xfId="4361"/>
    <cellStyle name="40% - Accent3 5 5 8" xfId="4362"/>
    <cellStyle name="40% - Accent3 5 6" xfId="4363"/>
    <cellStyle name="40% - Accent3 5 6 2" xfId="4364"/>
    <cellStyle name="40% - Accent3 5 6 3" xfId="4365"/>
    <cellStyle name="40% - Accent3 5 6 4" xfId="4366"/>
    <cellStyle name="40% - Accent3 5 6 5" xfId="4367"/>
    <cellStyle name="40% - Accent3 5 6 6" xfId="4368"/>
    <cellStyle name="40% - Accent3 5 6 7" xfId="4369"/>
    <cellStyle name="40% - Accent3 5 6 8" xfId="4370"/>
    <cellStyle name="40% - Accent3 5 7" xfId="4371"/>
    <cellStyle name="40% - Accent3 5 7 2" xfId="4372"/>
    <cellStyle name="40% - Accent3 5 7 3" xfId="4373"/>
    <cellStyle name="40% - Accent3 5 7 4" xfId="4374"/>
    <cellStyle name="40% - Accent3 5 7 5" xfId="4375"/>
    <cellStyle name="40% - Accent3 5 7 6" xfId="4376"/>
    <cellStyle name="40% - Accent3 5 7 7" xfId="4377"/>
    <cellStyle name="40% - Accent3 5 7 8" xfId="4378"/>
    <cellStyle name="40% - Accent3 5 8" xfId="4379"/>
    <cellStyle name="40% - Accent3 5 8 2" xfId="4380"/>
    <cellStyle name="40% - Accent3 5 8 3" xfId="4381"/>
    <cellStyle name="40% - Accent3 5 8 4" xfId="4382"/>
    <cellStyle name="40% - Accent3 5 8 5" xfId="4383"/>
    <cellStyle name="40% - Accent3 5 8 6" xfId="4384"/>
    <cellStyle name="40% - Accent3 5 8 7" xfId="4385"/>
    <cellStyle name="40% - Accent3 5 8 8" xfId="4386"/>
    <cellStyle name="40% - Accent3 5 9" xfId="4387"/>
    <cellStyle name="40% - Accent3 5 9 2" xfId="4388"/>
    <cellStyle name="40% - Accent3 5 9 3" xfId="4389"/>
    <cellStyle name="40% - Accent3 5 9 4" xfId="4390"/>
    <cellStyle name="40% - Accent3 5 9 5" xfId="4391"/>
    <cellStyle name="40% - Accent3 5 9 6" xfId="4392"/>
    <cellStyle name="40% - Accent3 5 9 7" xfId="4393"/>
    <cellStyle name="40% - Accent3 5 9 8" xfId="4394"/>
    <cellStyle name="40% - Accent3 6" xfId="4395"/>
    <cellStyle name="40% - Accent4 2" xfId="4396"/>
    <cellStyle name="40% - Accent4 2 10" xfId="4397"/>
    <cellStyle name="40% - Accent4 2 10 2" xfId="4398"/>
    <cellStyle name="40% - Accent4 2 10 3" xfId="4399"/>
    <cellStyle name="40% - Accent4 2 10 4" xfId="4400"/>
    <cellStyle name="40% - Accent4 2 10 5" xfId="4401"/>
    <cellStyle name="40% - Accent4 2 10 6" xfId="4402"/>
    <cellStyle name="40% - Accent4 2 10 7" xfId="4403"/>
    <cellStyle name="40% - Accent4 2 10 8" xfId="4404"/>
    <cellStyle name="40% - Accent4 2 11" xfId="4405"/>
    <cellStyle name="40% - Accent4 2 11 2" xfId="4406"/>
    <cellStyle name="40% - Accent4 2 11 3" xfId="4407"/>
    <cellStyle name="40% - Accent4 2 11 4" xfId="4408"/>
    <cellStyle name="40% - Accent4 2 11 5" xfId="4409"/>
    <cellStyle name="40% - Accent4 2 11 6" xfId="4410"/>
    <cellStyle name="40% - Accent4 2 11 7" xfId="4411"/>
    <cellStyle name="40% - Accent4 2 11 8" xfId="4412"/>
    <cellStyle name="40% - Accent4 2 12" xfId="4413"/>
    <cellStyle name="40% - Accent4 2 12 2" xfId="4414"/>
    <cellStyle name="40% - Accent4 2 12 3" xfId="4415"/>
    <cellStyle name="40% - Accent4 2 12 4" xfId="4416"/>
    <cellStyle name="40% - Accent4 2 12 5" xfId="4417"/>
    <cellStyle name="40% - Accent4 2 12 6" xfId="4418"/>
    <cellStyle name="40% - Accent4 2 12 7" xfId="4419"/>
    <cellStyle name="40% - Accent4 2 12 8" xfId="4420"/>
    <cellStyle name="40% - Accent4 2 13" xfId="4421"/>
    <cellStyle name="40% - Accent4 2 13 2" xfId="4422"/>
    <cellStyle name="40% - Accent4 2 13 3" xfId="4423"/>
    <cellStyle name="40% - Accent4 2 13 4" xfId="4424"/>
    <cellStyle name="40% - Accent4 2 13 5" xfId="4425"/>
    <cellStyle name="40% - Accent4 2 13 6" xfId="4426"/>
    <cellStyle name="40% - Accent4 2 13 7" xfId="4427"/>
    <cellStyle name="40% - Accent4 2 13 8" xfId="4428"/>
    <cellStyle name="40% - Accent4 2 14" xfId="4429"/>
    <cellStyle name="40% - Accent4 2 14 2" xfId="4430"/>
    <cellStyle name="40% - Accent4 2 14 3" xfId="4431"/>
    <cellStyle name="40% - Accent4 2 14 4" xfId="4432"/>
    <cellStyle name="40% - Accent4 2 14 5" xfId="4433"/>
    <cellStyle name="40% - Accent4 2 14 6" xfId="4434"/>
    <cellStyle name="40% - Accent4 2 14 7" xfId="4435"/>
    <cellStyle name="40% - Accent4 2 14 8" xfId="4436"/>
    <cellStyle name="40% - Accent4 2 15" xfId="4437"/>
    <cellStyle name="40% - Accent4 2 15 2" xfId="4438"/>
    <cellStyle name="40% - Accent4 2 15 3" xfId="4439"/>
    <cellStyle name="40% - Accent4 2 15 4" xfId="4440"/>
    <cellStyle name="40% - Accent4 2 15 5" xfId="4441"/>
    <cellStyle name="40% - Accent4 2 15 6" xfId="4442"/>
    <cellStyle name="40% - Accent4 2 15 7" xfId="4443"/>
    <cellStyle name="40% - Accent4 2 15 8" xfId="4444"/>
    <cellStyle name="40% - Accent4 2 16" xfId="4445"/>
    <cellStyle name="40% - Accent4 2 16 2" xfId="4446"/>
    <cellStyle name="40% - Accent4 2 16 3" xfId="4447"/>
    <cellStyle name="40% - Accent4 2 16 4" xfId="4448"/>
    <cellStyle name="40% - Accent4 2 16 5" xfId="4449"/>
    <cellStyle name="40% - Accent4 2 16 6" xfId="4450"/>
    <cellStyle name="40% - Accent4 2 16 7" xfId="4451"/>
    <cellStyle name="40% - Accent4 2 16 8" xfId="4452"/>
    <cellStyle name="40% - Accent4 2 17" xfId="4453"/>
    <cellStyle name="40% - Accent4 2 17 2" xfId="4454"/>
    <cellStyle name="40% - Accent4 2 17 3" xfId="4455"/>
    <cellStyle name="40% - Accent4 2 17 4" xfId="4456"/>
    <cellStyle name="40% - Accent4 2 17 5" xfId="4457"/>
    <cellStyle name="40% - Accent4 2 17 6" xfId="4458"/>
    <cellStyle name="40% - Accent4 2 17 7" xfId="4459"/>
    <cellStyle name="40% - Accent4 2 17 8" xfId="4460"/>
    <cellStyle name="40% - Accent4 2 18" xfId="4461"/>
    <cellStyle name="40% - Accent4 2 18 2" xfId="4462"/>
    <cellStyle name="40% - Accent4 2 18 3" xfId="4463"/>
    <cellStyle name="40% - Accent4 2 18 4" xfId="4464"/>
    <cellStyle name="40% - Accent4 2 18 5" xfId="4465"/>
    <cellStyle name="40% - Accent4 2 18 6" xfId="4466"/>
    <cellStyle name="40% - Accent4 2 18 7" xfId="4467"/>
    <cellStyle name="40% - Accent4 2 18 8" xfId="4468"/>
    <cellStyle name="40% - Accent4 2 19" xfId="4469"/>
    <cellStyle name="40% - Accent4 2 2" xfId="4470"/>
    <cellStyle name="40% - Accent4 2 2 2" xfId="4471"/>
    <cellStyle name="40% - Accent4 2 2 3" xfId="4472"/>
    <cellStyle name="40% - Accent4 2 2 4" xfId="4473"/>
    <cellStyle name="40% - Accent4 2 2 5" xfId="4474"/>
    <cellStyle name="40% - Accent4 2 2 6" xfId="4475"/>
    <cellStyle name="40% - Accent4 2 2 7" xfId="4476"/>
    <cellStyle name="40% - Accent4 2 2 8" xfId="4477"/>
    <cellStyle name="40% - Accent4 2 20" xfId="4478"/>
    <cellStyle name="40% - Accent4 2 21" xfId="4479"/>
    <cellStyle name="40% - Accent4 2 22" xfId="4480"/>
    <cellStyle name="40% - Accent4 2 23" xfId="4481"/>
    <cellStyle name="40% - Accent4 2 24" xfId="4482"/>
    <cellStyle name="40% - Accent4 2 25" xfId="4483"/>
    <cellStyle name="40% - Accent4 2 26" xfId="4484"/>
    <cellStyle name="40% - Accent4 2 27" xfId="4485"/>
    <cellStyle name="40% - Accent4 2 28" xfId="4486"/>
    <cellStyle name="40% - Accent4 2 29" xfId="4487"/>
    <cellStyle name="40% - Accent4 2 3" xfId="4488"/>
    <cellStyle name="40% - Accent4 2 3 2" xfId="4489"/>
    <cellStyle name="40% - Accent4 2 3 3" xfId="4490"/>
    <cellStyle name="40% - Accent4 2 3 4" xfId="4491"/>
    <cellStyle name="40% - Accent4 2 3 5" xfId="4492"/>
    <cellStyle name="40% - Accent4 2 3 6" xfId="4493"/>
    <cellStyle name="40% - Accent4 2 3 7" xfId="4494"/>
    <cellStyle name="40% - Accent4 2 3 8" xfId="4495"/>
    <cellStyle name="40% - Accent4 2 30" xfId="4496"/>
    <cellStyle name="40% - Accent4 2 31" xfId="4497"/>
    <cellStyle name="40% - Accent4 2 32" xfId="4498"/>
    <cellStyle name="40% - Accent4 2 33" xfId="4499"/>
    <cellStyle name="40% - Accent4 2 34" xfId="4500"/>
    <cellStyle name="40% - Accent4 2 35" xfId="4501"/>
    <cellStyle name="40% - Accent4 2 36" xfId="4502"/>
    <cellStyle name="40% - Accent4 2 37" xfId="4503"/>
    <cellStyle name="40% - Accent4 2 38" xfId="4504"/>
    <cellStyle name="40% - Accent4 2 4" xfId="4505"/>
    <cellStyle name="40% - Accent4 2 4 2" xfId="4506"/>
    <cellStyle name="40% - Accent4 2 4 3" xfId="4507"/>
    <cellStyle name="40% - Accent4 2 4 4" xfId="4508"/>
    <cellStyle name="40% - Accent4 2 4 5" xfId="4509"/>
    <cellStyle name="40% - Accent4 2 4 6" xfId="4510"/>
    <cellStyle name="40% - Accent4 2 4 7" xfId="4511"/>
    <cellStyle name="40% - Accent4 2 4 8" xfId="4512"/>
    <cellStyle name="40% - Accent4 2 5" xfId="4513"/>
    <cellStyle name="40% - Accent4 2 5 2" xfId="4514"/>
    <cellStyle name="40% - Accent4 2 5 3" xfId="4515"/>
    <cellStyle name="40% - Accent4 2 5 4" xfId="4516"/>
    <cellStyle name="40% - Accent4 2 5 5" xfId="4517"/>
    <cellStyle name="40% - Accent4 2 5 6" xfId="4518"/>
    <cellStyle name="40% - Accent4 2 5 7" xfId="4519"/>
    <cellStyle name="40% - Accent4 2 5 8" xfId="4520"/>
    <cellStyle name="40% - Accent4 2 6" xfId="4521"/>
    <cellStyle name="40% - Accent4 2 6 2" xfId="4522"/>
    <cellStyle name="40% - Accent4 2 6 3" xfId="4523"/>
    <cellStyle name="40% - Accent4 2 6 4" xfId="4524"/>
    <cellStyle name="40% - Accent4 2 6 5" xfId="4525"/>
    <cellStyle name="40% - Accent4 2 6 6" xfId="4526"/>
    <cellStyle name="40% - Accent4 2 6 7" xfId="4527"/>
    <cellStyle name="40% - Accent4 2 6 8" xfId="4528"/>
    <cellStyle name="40% - Accent4 2 7" xfId="4529"/>
    <cellStyle name="40% - Accent4 2 7 2" xfId="4530"/>
    <cellStyle name="40% - Accent4 2 7 3" xfId="4531"/>
    <cellStyle name="40% - Accent4 2 7 4" xfId="4532"/>
    <cellStyle name="40% - Accent4 2 7 5" xfId="4533"/>
    <cellStyle name="40% - Accent4 2 7 6" xfId="4534"/>
    <cellStyle name="40% - Accent4 2 7 7" xfId="4535"/>
    <cellStyle name="40% - Accent4 2 7 8" xfId="4536"/>
    <cellStyle name="40% - Accent4 2 8" xfId="4537"/>
    <cellStyle name="40% - Accent4 2 8 2" xfId="4538"/>
    <cellStyle name="40% - Accent4 2 8 3" xfId="4539"/>
    <cellStyle name="40% - Accent4 2 8 4" xfId="4540"/>
    <cellStyle name="40% - Accent4 2 8 5" xfId="4541"/>
    <cellStyle name="40% - Accent4 2 8 6" xfId="4542"/>
    <cellStyle name="40% - Accent4 2 8 7" xfId="4543"/>
    <cellStyle name="40% - Accent4 2 8 8" xfId="4544"/>
    <cellStyle name="40% - Accent4 2 9" xfId="4545"/>
    <cellStyle name="40% - Accent4 2 9 2" xfId="4546"/>
    <cellStyle name="40% - Accent4 2 9 3" xfId="4547"/>
    <cellStyle name="40% - Accent4 2 9 4" xfId="4548"/>
    <cellStyle name="40% - Accent4 2 9 5" xfId="4549"/>
    <cellStyle name="40% - Accent4 2 9 6" xfId="4550"/>
    <cellStyle name="40% - Accent4 2 9 7" xfId="4551"/>
    <cellStyle name="40% - Accent4 2 9 8" xfId="4552"/>
    <cellStyle name="40% - Accent4 3" xfId="4553"/>
    <cellStyle name="40% - Accent4 3 10" xfId="4554"/>
    <cellStyle name="40% - Accent4 3 10 2" xfId="4555"/>
    <cellStyle name="40% - Accent4 3 10 3" xfId="4556"/>
    <cellStyle name="40% - Accent4 3 10 4" xfId="4557"/>
    <cellStyle name="40% - Accent4 3 10 5" xfId="4558"/>
    <cellStyle name="40% - Accent4 3 10 6" xfId="4559"/>
    <cellStyle name="40% - Accent4 3 10 7" xfId="4560"/>
    <cellStyle name="40% - Accent4 3 10 8" xfId="4561"/>
    <cellStyle name="40% - Accent4 3 11" xfId="4562"/>
    <cellStyle name="40% - Accent4 3 11 2" xfId="4563"/>
    <cellStyle name="40% - Accent4 3 11 3" xfId="4564"/>
    <cellStyle name="40% - Accent4 3 11 4" xfId="4565"/>
    <cellStyle name="40% - Accent4 3 11 5" xfId="4566"/>
    <cellStyle name="40% - Accent4 3 11 6" xfId="4567"/>
    <cellStyle name="40% - Accent4 3 11 7" xfId="4568"/>
    <cellStyle name="40% - Accent4 3 11 8" xfId="4569"/>
    <cellStyle name="40% - Accent4 3 12" xfId="4570"/>
    <cellStyle name="40% - Accent4 3 12 2" xfId="4571"/>
    <cellStyle name="40% - Accent4 3 12 3" xfId="4572"/>
    <cellStyle name="40% - Accent4 3 12 4" xfId="4573"/>
    <cellStyle name="40% - Accent4 3 12 5" xfId="4574"/>
    <cellStyle name="40% - Accent4 3 12 6" xfId="4575"/>
    <cellStyle name="40% - Accent4 3 12 7" xfId="4576"/>
    <cellStyle name="40% - Accent4 3 12 8" xfId="4577"/>
    <cellStyle name="40% - Accent4 3 13" xfId="4578"/>
    <cellStyle name="40% - Accent4 3 13 2" xfId="4579"/>
    <cellStyle name="40% - Accent4 3 13 3" xfId="4580"/>
    <cellStyle name="40% - Accent4 3 13 4" xfId="4581"/>
    <cellStyle name="40% - Accent4 3 13 5" xfId="4582"/>
    <cellStyle name="40% - Accent4 3 13 6" xfId="4583"/>
    <cellStyle name="40% - Accent4 3 13 7" xfId="4584"/>
    <cellStyle name="40% - Accent4 3 13 8" xfId="4585"/>
    <cellStyle name="40% - Accent4 3 14" xfId="4586"/>
    <cellStyle name="40% - Accent4 3 14 2" xfId="4587"/>
    <cellStyle name="40% - Accent4 3 14 3" xfId="4588"/>
    <cellStyle name="40% - Accent4 3 14 4" xfId="4589"/>
    <cellStyle name="40% - Accent4 3 14 5" xfId="4590"/>
    <cellStyle name="40% - Accent4 3 14 6" xfId="4591"/>
    <cellStyle name="40% - Accent4 3 14 7" xfId="4592"/>
    <cellStyle name="40% - Accent4 3 14 8" xfId="4593"/>
    <cellStyle name="40% - Accent4 3 15" xfId="4594"/>
    <cellStyle name="40% - Accent4 3 15 2" xfId="4595"/>
    <cellStyle name="40% - Accent4 3 15 3" xfId="4596"/>
    <cellStyle name="40% - Accent4 3 15 4" xfId="4597"/>
    <cellStyle name="40% - Accent4 3 15 5" xfId="4598"/>
    <cellStyle name="40% - Accent4 3 15 6" xfId="4599"/>
    <cellStyle name="40% - Accent4 3 15 7" xfId="4600"/>
    <cellStyle name="40% - Accent4 3 15 8" xfId="4601"/>
    <cellStyle name="40% - Accent4 3 16" xfId="4602"/>
    <cellStyle name="40% - Accent4 3 16 2" xfId="4603"/>
    <cellStyle name="40% - Accent4 3 16 3" xfId="4604"/>
    <cellStyle name="40% - Accent4 3 16 4" xfId="4605"/>
    <cellStyle name="40% - Accent4 3 16 5" xfId="4606"/>
    <cellStyle name="40% - Accent4 3 16 6" xfId="4607"/>
    <cellStyle name="40% - Accent4 3 16 7" xfId="4608"/>
    <cellStyle name="40% - Accent4 3 16 8" xfId="4609"/>
    <cellStyle name="40% - Accent4 3 17" xfId="4610"/>
    <cellStyle name="40% - Accent4 3 17 2" xfId="4611"/>
    <cellStyle name="40% - Accent4 3 17 3" xfId="4612"/>
    <cellStyle name="40% - Accent4 3 17 4" xfId="4613"/>
    <cellStyle name="40% - Accent4 3 17 5" xfId="4614"/>
    <cellStyle name="40% - Accent4 3 17 6" xfId="4615"/>
    <cellStyle name="40% - Accent4 3 17 7" xfId="4616"/>
    <cellStyle name="40% - Accent4 3 17 8" xfId="4617"/>
    <cellStyle name="40% - Accent4 3 18" xfId="4618"/>
    <cellStyle name="40% - Accent4 3 18 2" xfId="4619"/>
    <cellStyle name="40% - Accent4 3 18 3" xfId="4620"/>
    <cellStyle name="40% - Accent4 3 18 4" xfId="4621"/>
    <cellStyle name="40% - Accent4 3 18 5" xfId="4622"/>
    <cellStyle name="40% - Accent4 3 18 6" xfId="4623"/>
    <cellStyle name="40% - Accent4 3 18 7" xfId="4624"/>
    <cellStyle name="40% - Accent4 3 18 8" xfId="4625"/>
    <cellStyle name="40% - Accent4 3 19" xfId="4626"/>
    <cellStyle name="40% - Accent4 3 2" xfId="4627"/>
    <cellStyle name="40% - Accent4 3 2 2" xfId="4628"/>
    <cellStyle name="40% - Accent4 3 2 3" xfId="4629"/>
    <cellStyle name="40% - Accent4 3 2 4" xfId="4630"/>
    <cellStyle name="40% - Accent4 3 2 5" xfId="4631"/>
    <cellStyle name="40% - Accent4 3 2 6" xfId="4632"/>
    <cellStyle name="40% - Accent4 3 2 7" xfId="4633"/>
    <cellStyle name="40% - Accent4 3 2 8" xfId="4634"/>
    <cellStyle name="40% - Accent4 3 20" xfId="4635"/>
    <cellStyle name="40% - Accent4 3 21" xfId="4636"/>
    <cellStyle name="40% - Accent4 3 22" xfId="4637"/>
    <cellStyle name="40% - Accent4 3 23" xfId="4638"/>
    <cellStyle name="40% - Accent4 3 24" xfId="4639"/>
    <cellStyle name="40% - Accent4 3 25" xfId="4640"/>
    <cellStyle name="40% - Accent4 3 26" xfId="4641"/>
    <cellStyle name="40% - Accent4 3 27" xfId="4642"/>
    <cellStyle name="40% - Accent4 3 28" xfId="4643"/>
    <cellStyle name="40% - Accent4 3 29" xfId="4644"/>
    <cellStyle name="40% - Accent4 3 3" xfId="4645"/>
    <cellStyle name="40% - Accent4 3 3 2" xfId="4646"/>
    <cellStyle name="40% - Accent4 3 3 3" xfId="4647"/>
    <cellStyle name="40% - Accent4 3 3 4" xfId="4648"/>
    <cellStyle name="40% - Accent4 3 3 5" xfId="4649"/>
    <cellStyle name="40% - Accent4 3 3 6" xfId="4650"/>
    <cellStyle name="40% - Accent4 3 3 7" xfId="4651"/>
    <cellStyle name="40% - Accent4 3 3 8" xfId="4652"/>
    <cellStyle name="40% - Accent4 3 30" xfId="4653"/>
    <cellStyle name="40% - Accent4 3 31" xfId="4654"/>
    <cellStyle name="40% - Accent4 3 32" xfId="4655"/>
    <cellStyle name="40% - Accent4 3 33" xfId="4656"/>
    <cellStyle name="40% - Accent4 3 34" xfId="4657"/>
    <cellStyle name="40% - Accent4 3 35" xfId="4658"/>
    <cellStyle name="40% - Accent4 3 4" xfId="4659"/>
    <cellStyle name="40% - Accent4 3 4 2" xfId="4660"/>
    <cellStyle name="40% - Accent4 3 4 3" xfId="4661"/>
    <cellStyle name="40% - Accent4 3 4 4" xfId="4662"/>
    <cellStyle name="40% - Accent4 3 4 5" xfId="4663"/>
    <cellStyle name="40% - Accent4 3 4 6" xfId="4664"/>
    <cellStyle name="40% - Accent4 3 4 7" xfId="4665"/>
    <cellStyle name="40% - Accent4 3 4 8" xfId="4666"/>
    <cellStyle name="40% - Accent4 3 5" xfId="4667"/>
    <cellStyle name="40% - Accent4 3 5 2" xfId="4668"/>
    <cellStyle name="40% - Accent4 3 5 3" xfId="4669"/>
    <cellStyle name="40% - Accent4 3 5 4" xfId="4670"/>
    <cellStyle name="40% - Accent4 3 5 5" xfId="4671"/>
    <cellStyle name="40% - Accent4 3 5 6" xfId="4672"/>
    <cellStyle name="40% - Accent4 3 5 7" xfId="4673"/>
    <cellStyle name="40% - Accent4 3 5 8" xfId="4674"/>
    <cellStyle name="40% - Accent4 3 6" xfId="4675"/>
    <cellStyle name="40% - Accent4 3 6 2" xfId="4676"/>
    <cellStyle name="40% - Accent4 3 6 3" xfId="4677"/>
    <cellStyle name="40% - Accent4 3 6 4" xfId="4678"/>
    <cellStyle name="40% - Accent4 3 6 5" xfId="4679"/>
    <cellStyle name="40% - Accent4 3 6 6" xfId="4680"/>
    <cellStyle name="40% - Accent4 3 6 7" xfId="4681"/>
    <cellStyle name="40% - Accent4 3 6 8" xfId="4682"/>
    <cellStyle name="40% - Accent4 3 7" xfId="4683"/>
    <cellStyle name="40% - Accent4 3 7 2" xfId="4684"/>
    <cellStyle name="40% - Accent4 3 7 3" xfId="4685"/>
    <cellStyle name="40% - Accent4 3 7 4" xfId="4686"/>
    <cellStyle name="40% - Accent4 3 7 5" xfId="4687"/>
    <cellStyle name="40% - Accent4 3 7 6" xfId="4688"/>
    <cellStyle name="40% - Accent4 3 7 7" xfId="4689"/>
    <cellStyle name="40% - Accent4 3 7 8" xfId="4690"/>
    <cellStyle name="40% - Accent4 3 8" xfId="4691"/>
    <cellStyle name="40% - Accent4 3 8 2" xfId="4692"/>
    <cellStyle name="40% - Accent4 3 8 3" xfId="4693"/>
    <cellStyle name="40% - Accent4 3 8 4" xfId="4694"/>
    <cellStyle name="40% - Accent4 3 8 5" xfId="4695"/>
    <cellStyle name="40% - Accent4 3 8 6" xfId="4696"/>
    <cellStyle name="40% - Accent4 3 8 7" xfId="4697"/>
    <cellStyle name="40% - Accent4 3 8 8" xfId="4698"/>
    <cellStyle name="40% - Accent4 3 9" xfId="4699"/>
    <cellStyle name="40% - Accent4 3 9 2" xfId="4700"/>
    <cellStyle name="40% - Accent4 3 9 3" xfId="4701"/>
    <cellStyle name="40% - Accent4 3 9 4" xfId="4702"/>
    <cellStyle name="40% - Accent4 3 9 5" xfId="4703"/>
    <cellStyle name="40% - Accent4 3 9 6" xfId="4704"/>
    <cellStyle name="40% - Accent4 3 9 7" xfId="4705"/>
    <cellStyle name="40% - Accent4 3 9 8" xfId="4706"/>
    <cellStyle name="40% - Accent4 4" xfId="4707"/>
    <cellStyle name="40% - Accent4 4 10" xfId="4708"/>
    <cellStyle name="40% - Accent4 4 10 2" xfId="4709"/>
    <cellStyle name="40% - Accent4 4 10 3" xfId="4710"/>
    <cellStyle name="40% - Accent4 4 10 4" xfId="4711"/>
    <cellStyle name="40% - Accent4 4 10 5" xfId="4712"/>
    <cellStyle name="40% - Accent4 4 10 6" xfId="4713"/>
    <cellStyle name="40% - Accent4 4 10 7" xfId="4714"/>
    <cellStyle name="40% - Accent4 4 10 8" xfId="4715"/>
    <cellStyle name="40% - Accent4 4 11" xfId="4716"/>
    <cellStyle name="40% - Accent4 4 11 2" xfId="4717"/>
    <cellStyle name="40% - Accent4 4 11 3" xfId="4718"/>
    <cellStyle name="40% - Accent4 4 11 4" xfId="4719"/>
    <cellStyle name="40% - Accent4 4 11 5" xfId="4720"/>
    <cellStyle name="40% - Accent4 4 11 6" xfId="4721"/>
    <cellStyle name="40% - Accent4 4 11 7" xfId="4722"/>
    <cellStyle name="40% - Accent4 4 11 8" xfId="4723"/>
    <cellStyle name="40% - Accent4 4 12" xfId="4724"/>
    <cellStyle name="40% - Accent4 4 12 2" xfId="4725"/>
    <cellStyle name="40% - Accent4 4 12 3" xfId="4726"/>
    <cellStyle name="40% - Accent4 4 12 4" xfId="4727"/>
    <cellStyle name="40% - Accent4 4 12 5" xfId="4728"/>
    <cellStyle name="40% - Accent4 4 12 6" xfId="4729"/>
    <cellStyle name="40% - Accent4 4 12 7" xfId="4730"/>
    <cellStyle name="40% - Accent4 4 12 8" xfId="4731"/>
    <cellStyle name="40% - Accent4 4 13" xfId="4732"/>
    <cellStyle name="40% - Accent4 4 13 2" xfId="4733"/>
    <cellStyle name="40% - Accent4 4 13 3" xfId="4734"/>
    <cellStyle name="40% - Accent4 4 13 4" xfId="4735"/>
    <cellStyle name="40% - Accent4 4 13 5" xfId="4736"/>
    <cellStyle name="40% - Accent4 4 13 6" xfId="4737"/>
    <cellStyle name="40% - Accent4 4 13 7" xfId="4738"/>
    <cellStyle name="40% - Accent4 4 13 8" xfId="4739"/>
    <cellStyle name="40% - Accent4 4 14" xfId="4740"/>
    <cellStyle name="40% - Accent4 4 14 2" xfId="4741"/>
    <cellStyle name="40% - Accent4 4 14 3" xfId="4742"/>
    <cellStyle name="40% - Accent4 4 14 4" xfId="4743"/>
    <cellStyle name="40% - Accent4 4 14 5" xfId="4744"/>
    <cellStyle name="40% - Accent4 4 14 6" xfId="4745"/>
    <cellStyle name="40% - Accent4 4 14 7" xfId="4746"/>
    <cellStyle name="40% - Accent4 4 14 8" xfId="4747"/>
    <cellStyle name="40% - Accent4 4 15" xfId="4748"/>
    <cellStyle name="40% - Accent4 4 15 2" xfId="4749"/>
    <cellStyle name="40% - Accent4 4 15 3" xfId="4750"/>
    <cellStyle name="40% - Accent4 4 15 4" xfId="4751"/>
    <cellStyle name="40% - Accent4 4 15 5" xfId="4752"/>
    <cellStyle name="40% - Accent4 4 15 6" xfId="4753"/>
    <cellStyle name="40% - Accent4 4 15 7" xfId="4754"/>
    <cellStyle name="40% - Accent4 4 15 8" xfId="4755"/>
    <cellStyle name="40% - Accent4 4 16" xfId="4756"/>
    <cellStyle name="40% - Accent4 4 16 2" xfId="4757"/>
    <cellStyle name="40% - Accent4 4 16 3" xfId="4758"/>
    <cellStyle name="40% - Accent4 4 16 4" xfId="4759"/>
    <cellStyle name="40% - Accent4 4 16 5" xfId="4760"/>
    <cellStyle name="40% - Accent4 4 16 6" xfId="4761"/>
    <cellStyle name="40% - Accent4 4 16 7" xfId="4762"/>
    <cellStyle name="40% - Accent4 4 16 8" xfId="4763"/>
    <cellStyle name="40% - Accent4 4 17" xfId="4764"/>
    <cellStyle name="40% - Accent4 4 17 2" xfId="4765"/>
    <cellStyle name="40% - Accent4 4 17 3" xfId="4766"/>
    <cellStyle name="40% - Accent4 4 17 4" xfId="4767"/>
    <cellStyle name="40% - Accent4 4 17 5" xfId="4768"/>
    <cellStyle name="40% - Accent4 4 17 6" xfId="4769"/>
    <cellStyle name="40% - Accent4 4 17 7" xfId="4770"/>
    <cellStyle name="40% - Accent4 4 17 8" xfId="4771"/>
    <cellStyle name="40% - Accent4 4 18" xfId="4772"/>
    <cellStyle name="40% - Accent4 4 18 2" xfId="4773"/>
    <cellStyle name="40% - Accent4 4 18 3" xfId="4774"/>
    <cellStyle name="40% - Accent4 4 18 4" xfId="4775"/>
    <cellStyle name="40% - Accent4 4 18 5" xfId="4776"/>
    <cellStyle name="40% - Accent4 4 18 6" xfId="4777"/>
    <cellStyle name="40% - Accent4 4 18 7" xfId="4778"/>
    <cellStyle name="40% - Accent4 4 18 8" xfId="4779"/>
    <cellStyle name="40% - Accent4 4 19" xfId="4780"/>
    <cellStyle name="40% - Accent4 4 2" xfId="4781"/>
    <cellStyle name="40% - Accent4 4 2 2" xfId="4782"/>
    <cellStyle name="40% - Accent4 4 2 3" xfId="4783"/>
    <cellStyle name="40% - Accent4 4 2 4" xfId="4784"/>
    <cellStyle name="40% - Accent4 4 2 5" xfId="4785"/>
    <cellStyle name="40% - Accent4 4 2 6" xfId="4786"/>
    <cellStyle name="40% - Accent4 4 2 7" xfId="4787"/>
    <cellStyle name="40% - Accent4 4 2 8" xfId="4788"/>
    <cellStyle name="40% - Accent4 4 20" xfId="4789"/>
    <cellStyle name="40% - Accent4 4 21" xfId="4790"/>
    <cellStyle name="40% - Accent4 4 22" xfId="4791"/>
    <cellStyle name="40% - Accent4 4 23" xfId="4792"/>
    <cellStyle name="40% - Accent4 4 24" xfId="4793"/>
    <cellStyle name="40% - Accent4 4 25" xfId="4794"/>
    <cellStyle name="40% - Accent4 4 26" xfId="4795"/>
    <cellStyle name="40% - Accent4 4 27" xfId="4796"/>
    <cellStyle name="40% - Accent4 4 28" xfId="4797"/>
    <cellStyle name="40% - Accent4 4 29" xfId="4798"/>
    <cellStyle name="40% - Accent4 4 3" xfId="4799"/>
    <cellStyle name="40% - Accent4 4 3 2" xfId="4800"/>
    <cellStyle name="40% - Accent4 4 3 3" xfId="4801"/>
    <cellStyle name="40% - Accent4 4 3 4" xfId="4802"/>
    <cellStyle name="40% - Accent4 4 3 5" xfId="4803"/>
    <cellStyle name="40% - Accent4 4 3 6" xfId="4804"/>
    <cellStyle name="40% - Accent4 4 3 7" xfId="4805"/>
    <cellStyle name="40% - Accent4 4 3 8" xfId="4806"/>
    <cellStyle name="40% - Accent4 4 30" xfId="4807"/>
    <cellStyle name="40% - Accent4 4 31" xfId="4808"/>
    <cellStyle name="40% - Accent4 4 32" xfId="4809"/>
    <cellStyle name="40% - Accent4 4 33" xfId="4810"/>
    <cellStyle name="40% - Accent4 4 34" xfId="4811"/>
    <cellStyle name="40% - Accent4 4 35" xfId="4812"/>
    <cellStyle name="40% - Accent4 4 4" xfId="4813"/>
    <cellStyle name="40% - Accent4 4 4 2" xfId="4814"/>
    <cellStyle name="40% - Accent4 4 4 3" xfId="4815"/>
    <cellStyle name="40% - Accent4 4 4 4" xfId="4816"/>
    <cellStyle name="40% - Accent4 4 4 5" xfId="4817"/>
    <cellStyle name="40% - Accent4 4 4 6" xfId="4818"/>
    <cellStyle name="40% - Accent4 4 4 7" xfId="4819"/>
    <cellStyle name="40% - Accent4 4 4 8" xfId="4820"/>
    <cellStyle name="40% - Accent4 4 5" xfId="4821"/>
    <cellStyle name="40% - Accent4 4 5 2" xfId="4822"/>
    <cellStyle name="40% - Accent4 4 5 3" xfId="4823"/>
    <cellStyle name="40% - Accent4 4 5 4" xfId="4824"/>
    <cellStyle name="40% - Accent4 4 5 5" xfId="4825"/>
    <cellStyle name="40% - Accent4 4 5 6" xfId="4826"/>
    <cellStyle name="40% - Accent4 4 5 7" xfId="4827"/>
    <cellStyle name="40% - Accent4 4 5 8" xfId="4828"/>
    <cellStyle name="40% - Accent4 4 6" xfId="4829"/>
    <cellStyle name="40% - Accent4 4 6 2" xfId="4830"/>
    <cellStyle name="40% - Accent4 4 6 3" xfId="4831"/>
    <cellStyle name="40% - Accent4 4 6 4" xfId="4832"/>
    <cellStyle name="40% - Accent4 4 6 5" xfId="4833"/>
    <cellStyle name="40% - Accent4 4 6 6" xfId="4834"/>
    <cellStyle name="40% - Accent4 4 6 7" xfId="4835"/>
    <cellStyle name="40% - Accent4 4 6 8" xfId="4836"/>
    <cellStyle name="40% - Accent4 4 7" xfId="4837"/>
    <cellStyle name="40% - Accent4 4 7 2" xfId="4838"/>
    <cellStyle name="40% - Accent4 4 7 3" xfId="4839"/>
    <cellStyle name="40% - Accent4 4 7 4" xfId="4840"/>
    <cellStyle name="40% - Accent4 4 7 5" xfId="4841"/>
    <cellStyle name="40% - Accent4 4 7 6" xfId="4842"/>
    <cellStyle name="40% - Accent4 4 7 7" xfId="4843"/>
    <cellStyle name="40% - Accent4 4 7 8" xfId="4844"/>
    <cellStyle name="40% - Accent4 4 8" xfId="4845"/>
    <cellStyle name="40% - Accent4 4 8 2" xfId="4846"/>
    <cellStyle name="40% - Accent4 4 8 3" xfId="4847"/>
    <cellStyle name="40% - Accent4 4 8 4" xfId="4848"/>
    <cellStyle name="40% - Accent4 4 8 5" xfId="4849"/>
    <cellStyle name="40% - Accent4 4 8 6" xfId="4850"/>
    <cellStyle name="40% - Accent4 4 8 7" xfId="4851"/>
    <cellStyle name="40% - Accent4 4 8 8" xfId="4852"/>
    <cellStyle name="40% - Accent4 4 9" xfId="4853"/>
    <cellStyle name="40% - Accent4 4 9 2" xfId="4854"/>
    <cellStyle name="40% - Accent4 4 9 3" xfId="4855"/>
    <cellStyle name="40% - Accent4 4 9 4" xfId="4856"/>
    <cellStyle name="40% - Accent4 4 9 5" xfId="4857"/>
    <cellStyle name="40% - Accent4 4 9 6" xfId="4858"/>
    <cellStyle name="40% - Accent4 4 9 7" xfId="4859"/>
    <cellStyle name="40% - Accent4 4 9 8" xfId="4860"/>
    <cellStyle name="40% - Accent4 5" xfId="4861"/>
    <cellStyle name="40% - Accent4 5 10" xfId="4862"/>
    <cellStyle name="40% - Accent4 5 10 2" xfId="4863"/>
    <cellStyle name="40% - Accent4 5 10 3" xfId="4864"/>
    <cellStyle name="40% - Accent4 5 10 4" xfId="4865"/>
    <cellStyle name="40% - Accent4 5 10 5" xfId="4866"/>
    <cellStyle name="40% - Accent4 5 10 6" xfId="4867"/>
    <cellStyle name="40% - Accent4 5 10 7" xfId="4868"/>
    <cellStyle name="40% - Accent4 5 10 8" xfId="4869"/>
    <cellStyle name="40% - Accent4 5 11" xfId="4870"/>
    <cellStyle name="40% - Accent4 5 11 2" xfId="4871"/>
    <cellStyle name="40% - Accent4 5 11 3" xfId="4872"/>
    <cellStyle name="40% - Accent4 5 11 4" xfId="4873"/>
    <cellStyle name="40% - Accent4 5 11 5" xfId="4874"/>
    <cellStyle name="40% - Accent4 5 11 6" xfId="4875"/>
    <cellStyle name="40% - Accent4 5 11 7" xfId="4876"/>
    <cellStyle name="40% - Accent4 5 11 8" xfId="4877"/>
    <cellStyle name="40% - Accent4 5 12" xfId="4878"/>
    <cellStyle name="40% - Accent4 5 12 2" xfId="4879"/>
    <cellStyle name="40% - Accent4 5 12 3" xfId="4880"/>
    <cellStyle name="40% - Accent4 5 12 4" xfId="4881"/>
    <cellStyle name="40% - Accent4 5 12 5" xfId="4882"/>
    <cellStyle name="40% - Accent4 5 12 6" xfId="4883"/>
    <cellStyle name="40% - Accent4 5 12 7" xfId="4884"/>
    <cellStyle name="40% - Accent4 5 12 8" xfId="4885"/>
    <cellStyle name="40% - Accent4 5 13" xfId="4886"/>
    <cellStyle name="40% - Accent4 5 13 2" xfId="4887"/>
    <cellStyle name="40% - Accent4 5 13 3" xfId="4888"/>
    <cellStyle name="40% - Accent4 5 13 4" xfId="4889"/>
    <cellStyle name="40% - Accent4 5 13 5" xfId="4890"/>
    <cellStyle name="40% - Accent4 5 13 6" xfId="4891"/>
    <cellStyle name="40% - Accent4 5 13 7" xfId="4892"/>
    <cellStyle name="40% - Accent4 5 13 8" xfId="4893"/>
    <cellStyle name="40% - Accent4 5 14" xfId="4894"/>
    <cellStyle name="40% - Accent4 5 14 2" xfId="4895"/>
    <cellStyle name="40% - Accent4 5 14 3" xfId="4896"/>
    <cellStyle name="40% - Accent4 5 14 4" xfId="4897"/>
    <cellStyle name="40% - Accent4 5 14 5" xfId="4898"/>
    <cellStyle name="40% - Accent4 5 14 6" xfId="4899"/>
    <cellStyle name="40% - Accent4 5 14 7" xfId="4900"/>
    <cellStyle name="40% - Accent4 5 14 8" xfId="4901"/>
    <cellStyle name="40% - Accent4 5 15" xfId="4902"/>
    <cellStyle name="40% - Accent4 5 15 2" xfId="4903"/>
    <cellStyle name="40% - Accent4 5 15 3" xfId="4904"/>
    <cellStyle name="40% - Accent4 5 15 4" xfId="4905"/>
    <cellStyle name="40% - Accent4 5 15 5" xfId="4906"/>
    <cellStyle name="40% - Accent4 5 15 6" xfId="4907"/>
    <cellStyle name="40% - Accent4 5 15 7" xfId="4908"/>
    <cellStyle name="40% - Accent4 5 15 8" xfId="4909"/>
    <cellStyle name="40% - Accent4 5 16" xfId="4910"/>
    <cellStyle name="40% - Accent4 5 16 2" xfId="4911"/>
    <cellStyle name="40% - Accent4 5 16 3" xfId="4912"/>
    <cellStyle name="40% - Accent4 5 16 4" xfId="4913"/>
    <cellStyle name="40% - Accent4 5 16 5" xfId="4914"/>
    <cellStyle name="40% - Accent4 5 16 6" xfId="4915"/>
    <cellStyle name="40% - Accent4 5 16 7" xfId="4916"/>
    <cellStyle name="40% - Accent4 5 16 8" xfId="4917"/>
    <cellStyle name="40% - Accent4 5 17" xfId="4918"/>
    <cellStyle name="40% - Accent4 5 17 2" xfId="4919"/>
    <cellStyle name="40% - Accent4 5 17 3" xfId="4920"/>
    <cellStyle name="40% - Accent4 5 17 4" xfId="4921"/>
    <cellStyle name="40% - Accent4 5 17 5" xfId="4922"/>
    <cellStyle name="40% - Accent4 5 17 6" xfId="4923"/>
    <cellStyle name="40% - Accent4 5 17 7" xfId="4924"/>
    <cellStyle name="40% - Accent4 5 17 8" xfId="4925"/>
    <cellStyle name="40% - Accent4 5 18" xfId="4926"/>
    <cellStyle name="40% - Accent4 5 18 2" xfId="4927"/>
    <cellStyle name="40% - Accent4 5 18 3" xfId="4928"/>
    <cellStyle name="40% - Accent4 5 18 4" xfId="4929"/>
    <cellStyle name="40% - Accent4 5 18 5" xfId="4930"/>
    <cellStyle name="40% - Accent4 5 18 6" xfId="4931"/>
    <cellStyle name="40% - Accent4 5 18 7" xfId="4932"/>
    <cellStyle name="40% - Accent4 5 18 8" xfId="4933"/>
    <cellStyle name="40% - Accent4 5 19" xfId="4934"/>
    <cellStyle name="40% - Accent4 5 2" xfId="4935"/>
    <cellStyle name="40% - Accent4 5 2 2" xfId="4936"/>
    <cellStyle name="40% - Accent4 5 2 3" xfId="4937"/>
    <cellStyle name="40% - Accent4 5 2 4" xfId="4938"/>
    <cellStyle name="40% - Accent4 5 2 5" xfId="4939"/>
    <cellStyle name="40% - Accent4 5 2 6" xfId="4940"/>
    <cellStyle name="40% - Accent4 5 2 7" xfId="4941"/>
    <cellStyle name="40% - Accent4 5 2 8" xfId="4942"/>
    <cellStyle name="40% - Accent4 5 20" xfId="4943"/>
    <cellStyle name="40% - Accent4 5 21" xfId="4944"/>
    <cellStyle name="40% - Accent4 5 22" xfId="4945"/>
    <cellStyle name="40% - Accent4 5 23" xfId="4946"/>
    <cellStyle name="40% - Accent4 5 24" xfId="4947"/>
    <cellStyle name="40% - Accent4 5 25" xfId="4948"/>
    <cellStyle name="40% - Accent4 5 26" xfId="4949"/>
    <cellStyle name="40% - Accent4 5 27" xfId="4950"/>
    <cellStyle name="40% - Accent4 5 28" xfId="4951"/>
    <cellStyle name="40% - Accent4 5 29" xfId="4952"/>
    <cellStyle name="40% - Accent4 5 3" xfId="4953"/>
    <cellStyle name="40% - Accent4 5 3 2" xfId="4954"/>
    <cellStyle name="40% - Accent4 5 3 3" xfId="4955"/>
    <cellStyle name="40% - Accent4 5 3 4" xfId="4956"/>
    <cellStyle name="40% - Accent4 5 3 5" xfId="4957"/>
    <cellStyle name="40% - Accent4 5 3 6" xfId="4958"/>
    <cellStyle name="40% - Accent4 5 3 7" xfId="4959"/>
    <cellStyle name="40% - Accent4 5 3 8" xfId="4960"/>
    <cellStyle name="40% - Accent4 5 30" xfId="4961"/>
    <cellStyle name="40% - Accent4 5 31" xfId="4962"/>
    <cellStyle name="40% - Accent4 5 32" xfId="4963"/>
    <cellStyle name="40% - Accent4 5 33" xfId="4964"/>
    <cellStyle name="40% - Accent4 5 34" xfId="4965"/>
    <cellStyle name="40% - Accent4 5 35" xfId="4966"/>
    <cellStyle name="40% - Accent4 5 4" xfId="4967"/>
    <cellStyle name="40% - Accent4 5 4 2" xfId="4968"/>
    <cellStyle name="40% - Accent4 5 4 3" xfId="4969"/>
    <cellStyle name="40% - Accent4 5 4 4" xfId="4970"/>
    <cellStyle name="40% - Accent4 5 4 5" xfId="4971"/>
    <cellStyle name="40% - Accent4 5 4 6" xfId="4972"/>
    <cellStyle name="40% - Accent4 5 4 7" xfId="4973"/>
    <cellStyle name="40% - Accent4 5 4 8" xfId="4974"/>
    <cellStyle name="40% - Accent4 5 5" xfId="4975"/>
    <cellStyle name="40% - Accent4 5 5 2" xfId="4976"/>
    <cellStyle name="40% - Accent4 5 5 3" xfId="4977"/>
    <cellStyle name="40% - Accent4 5 5 4" xfId="4978"/>
    <cellStyle name="40% - Accent4 5 5 5" xfId="4979"/>
    <cellStyle name="40% - Accent4 5 5 6" xfId="4980"/>
    <cellStyle name="40% - Accent4 5 5 7" xfId="4981"/>
    <cellStyle name="40% - Accent4 5 5 8" xfId="4982"/>
    <cellStyle name="40% - Accent4 5 6" xfId="4983"/>
    <cellStyle name="40% - Accent4 5 6 2" xfId="4984"/>
    <cellStyle name="40% - Accent4 5 6 3" xfId="4985"/>
    <cellStyle name="40% - Accent4 5 6 4" xfId="4986"/>
    <cellStyle name="40% - Accent4 5 6 5" xfId="4987"/>
    <cellStyle name="40% - Accent4 5 6 6" xfId="4988"/>
    <cellStyle name="40% - Accent4 5 6 7" xfId="4989"/>
    <cellStyle name="40% - Accent4 5 6 8" xfId="4990"/>
    <cellStyle name="40% - Accent4 5 7" xfId="4991"/>
    <cellStyle name="40% - Accent4 5 7 2" xfId="4992"/>
    <cellStyle name="40% - Accent4 5 7 3" xfId="4993"/>
    <cellStyle name="40% - Accent4 5 7 4" xfId="4994"/>
    <cellStyle name="40% - Accent4 5 7 5" xfId="4995"/>
    <cellStyle name="40% - Accent4 5 7 6" xfId="4996"/>
    <cellStyle name="40% - Accent4 5 7 7" xfId="4997"/>
    <cellStyle name="40% - Accent4 5 7 8" xfId="4998"/>
    <cellStyle name="40% - Accent4 5 8" xfId="4999"/>
    <cellStyle name="40% - Accent4 5 8 2" xfId="5000"/>
    <cellStyle name="40% - Accent4 5 8 3" xfId="5001"/>
    <cellStyle name="40% - Accent4 5 8 4" xfId="5002"/>
    <cellStyle name="40% - Accent4 5 8 5" xfId="5003"/>
    <cellStyle name="40% - Accent4 5 8 6" xfId="5004"/>
    <cellStyle name="40% - Accent4 5 8 7" xfId="5005"/>
    <cellStyle name="40% - Accent4 5 8 8" xfId="5006"/>
    <cellStyle name="40% - Accent4 5 9" xfId="5007"/>
    <cellStyle name="40% - Accent4 5 9 2" xfId="5008"/>
    <cellStyle name="40% - Accent4 5 9 3" xfId="5009"/>
    <cellStyle name="40% - Accent4 5 9 4" xfId="5010"/>
    <cellStyle name="40% - Accent4 5 9 5" xfId="5011"/>
    <cellStyle name="40% - Accent4 5 9 6" xfId="5012"/>
    <cellStyle name="40% - Accent4 5 9 7" xfId="5013"/>
    <cellStyle name="40% - Accent4 5 9 8" xfId="5014"/>
    <cellStyle name="40% - Accent4 6" xfId="5015"/>
    <cellStyle name="40% - Accent5 2" xfId="5016"/>
    <cellStyle name="40% - Accent5 2 10" xfId="5017"/>
    <cellStyle name="40% - Accent5 2 10 2" xfId="5018"/>
    <cellStyle name="40% - Accent5 2 10 3" xfId="5019"/>
    <cellStyle name="40% - Accent5 2 10 4" xfId="5020"/>
    <cellStyle name="40% - Accent5 2 10 5" xfId="5021"/>
    <cellStyle name="40% - Accent5 2 10 6" xfId="5022"/>
    <cellStyle name="40% - Accent5 2 10 7" xfId="5023"/>
    <cellStyle name="40% - Accent5 2 10 8" xfId="5024"/>
    <cellStyle name="40% - Accent5 2 11" xfId="5025"/>
    <cellStyle name="40% - Accent5 2 11 2" xfId="5026"/>
    <cellStyle name="40% - Accent5 2 11 3" xfId="5027"/>
    <cellStyle name="40% - Accent5 2 11 4" xfId="5028"/>
    <cellStyle name="40% - Accent5 2 11 5" xfId="5029"/>
    <cellStyle name="40% - Accent5 2 11 6" xfId="5030"/>
    <cellStyle name="40% - Accent5 2 11 7" xfId="5031"/>
    <cellStyle name="40% - Accent5 2 11 8" xfId="5032"/>
    <cellStyle name="40% - Accent5 2 12" xfId="5033"/>
    <cellStyle name="40% - Accent5 2 12 2" xfId="5034"/>
    <cellStyle name="40% - Accent5 2 12 3" xfId="5035"/>
    <cellStyle name="40% - Accent5 2 12 4" xfId="5036"/>
    <cellStyle name="40% - Accent5 2 12 5" xfId="5037"/>
    <cellStyle name="40% - Accent5 2 12 6" xfId="5038"/>
    <cellStyle name="40% - Accent5 2 12 7" xfId="5039"/>
    <cellStyle name="40% - Accent5 2 12 8" xfId="5040"/>
    <cellStyle name="40% - Accent5 2 13" xfId="5041"/>
    <cellStyle name="40% - Accent5 2 13 2" xfId="5042"/>
    <cellStyle name="40% - Accent5 2 13 3" xfId="5043"/>
    <cellStyle name="40% - Accent5 2 13 4" xfId="5044"/>
    <cellStyle name="40% - Accent5 2 13 5" xfId="5045"/>
    <cellStyle name="40% - Accent5 2 13 6" xfId="5046"/>
    <cellStyle name="40% - Accent5 2 13 7" xfId="5047"/>
    <cellStyle name="40% - Accent5 2 13 8" xfId="5048"/>
    <cellStyle name="40% - Accent5 2 14" xfId="5049"/>
    <cellStyle name="40% - Accent5 2 14 2" xfId="5050"/>
    <cellStyle name="40% - Accent5 2 14 3" xfId="5051"/>
    <cellStyle name="40% - Accent5 2 14 4" xfId="5052"/>
    <cellStyle name="40% - Accent5 2 14 5" xfId="5053"/>
    <cellStyle name="40% - Accent5 2 14 6" xfId="5054"/>
    <cellStyle name="40% - Accent5 2 14 7" xfId="5055"/>
    <cellStyle name="40% - Accent5 2 14 8" xfId="5056"/>
    <cellStyle name="40% - Accent5 2 15" xfId="5057"/>
    <cellStyle name="40% - Accent5 2 15 2" xfId="5058"/>
    <cellStyle name="40% - Accent5 2 15 3" xfId="5059"/>
    <cellStyle name="40% - Accent5 2 15 4" xfId="5060"/>
    <cellStyle name="40% - Accent5 2 15 5" xfId="5061"/>
    <cellStyle name="40% - Accent5 2 15 6" xfId="5062"/>
    <cellStyle name="40% - Accent5 2 15 7" xfId="5063"/>
    <cellStyle name="40% - Accent5 2 15 8" xfId="5064"/>
    <cellStyle name="40% - Accent5 2 16" xfId="5065"/>
    <cellStyle name="40% - Accent5 2 16 2" xfId="5066"/>
    <cellStyle name="40% - Accent5 2 16 3" xfId="5067"/>
    <cellStyle name="40% - Accent5 2 16 4" xfId="5068"/>
    <cellStyle name="40% - Accent5 2 16 5" xfId="5069"/>
    <cellStyle name="40% - Accent5 2 16 6" xfId="5070"/>
    <cellStyle name="40% - Accent5 2 16 7" xfId="5071"/>
    <cellStyle name="40% - Accent5 2 16 8" xfId="5072"/>
    <cellStyle name="40% - Accent5 2 17" xfId="5073"/>
    <cellStyle name="40% - Accent5 2 17 2" xfId="5074"/>
    <cellStyle name="40% - Accent5 2 17 3" xfId="5075"/>
    <cellStyle name="40% - Accent5 2 17 4" xfId="5076"/>
    <cellStyle name="40% - Accent5 2 17 5" xfId="5077"/>
    <cellStyle name="40% - Accent5 2 17 6" xfId="5078"/>
    <cellStyle name="40% - Accent5 2 17 7" xfId="5079"/>
    <cellStyle name="40% - Accent5 2 17 8" xfId="5080"/>
    <cellStyle name="40% - Accent5 2 18" xfId="5081"/>
    <cellStyle name="40% - Accent5 2 18 2" xfId="5082"/>
    <cellStyle name="40% - Accent5 2 18 3" xfId="5083"/>
    <cellStyle name="40% - Accent5 2 18 4" xfId="5084"/>
    <cellStyle name="40% - Accent5 2 18 5" xfId="5085"/>
    <cellStyle name="40% - Accent5 2 18 6" xfId="5086"/>
    <cellStyle name="40% - Accent5 2 18 7" xfId="5087"/>
    <cellStyle name="40% - Accent5 2 18 8" xfId="5088"/>
    <cellStyle name="40% - Accent5 2 19" xfId="5089"/>
    <cellStyle name="40% - Accent5 2 2" xfId="5090"/>
    <cellStyle name="40% - Accent5 2 2 2" xfId="5091"/>
    <cellStyle name="40% - Accent5 2 2 3" xfId="5092"/>
    <cellStyle name="40% - Accent5 2 2 4" xfId="5093"/>
    <cellStyle name="40% - Accent5 2 2 5" xfId="5094"/>
    <cellStyle name="40% - Accent5 2 2 6" xfId="5095"/>
    <cellStyle name="40% - Accent5 2 2 7" xfId="5096"/>
    <cellStyle name="40% - Accent5 2 2 8" xfId="5097"/>
    <cellStyle name="40% - Accent5 2 20" xfId="5098"/>
    <cellStyle name="40% - Accent5 2 21" xfId="5099"/>
    <cellStyle name="40% - Accent5 2 22" xfId="5100"/>
    <cellStyle name="40% - Accent5 2 23" xfId="5101"/>
    <cellStyle name="40% - Accent5 2 24" xfId="5102"/>
    <cellStyle name="40% - Accent5 2 25" xfId="5103"/>
    <cellStyle name="40% - Accent5 2 26" xfId="5104"/>
    <cellStyle name="40% - Accent5 2 27" xfId="5105"/>
    <cellStyle name="40% - Accent5 2 28" xfId="5106"/>
    <cellStyle name="40% - Accent5 2 29" xfId="5107"/>
    <cellStyle name="40% - Accent5 2 3" xfId="5108"/>
    <cellStyle name="40% - Accent5 2 3 2" xfId="5109"/>
    <cellStyle name="40% - Accent5 2 3 3" xfId="5110"/>
    <cellStyle name="40% - Accent5 2 3 4" xfId="5111"/>
    <cellStyle name="40% - Accent5 2 3 5" xfId="5112"/>
    <cellStyle name="40% - Accent5 2 3 6" xfId="5113"/>
    <cellStyle name="40% - Accent5 2 3 7" xfId="5114"/>
    <cellStyle name="40% - Accent5 2 3 8" xfId="5115"/>
    <cellStyle name="40% - Accent5 2 30" xfId="5116"/>
    <cellStyle name="40% - Accent5 2 31" xfId="5117"/>
    <cellStyle name="40% - Accent5 2 32" xfId="5118"/>
    <cellStyle name="40% - Accent5 2 33" xfId="5119"/>
    <cellStyle name="40% - Accent5 2 34" xfId="5120"/>
    <cellStyle name="40% - Accent5 2 35" xfId="5121"/>
    <cellStyle name="40% - Accent5 2 36" xfId="5122"/>
    <cellStyle name="40% - Accent5 2 37" xfId="5123"/>
    <cellStyle name="40% - Accent5 2 38" xfId="5124"/>
    <cellStyle name="40% - Accent5 2 4" xfId="5125"/>
    <cellStyle name="40% - Accent5 2 4 2" xfId="5126"/>
    <cellStyle name="40% - Accent5 2 4 3" xfId="5127"/>
    <cellStyle name="40% - Accent5 2 4 4" xfId="5128"/>
    <cellStyle name="40% - Accent5 2 4 5" xfId="5129"/>
    <cellStyle name="40% - Accent5 2 4 6" xfId="5130"/>
    <cellStyle name="40% - Accent5 2 4 7" xfId="5131"/>
    <cellStyle name="40% - Accent5 2 4 8" xfId="5132"/>
    <cellStyle name="40% - Accent5 2 5" xfId="5133"/>
    <cellStyle name="40% - Accent5 2 5 2" xfId="5134"/>
    <cellStyle name="40% - Accent5 2 5 3" xfId="5135"/>
    <cellStyle name="40% - Accent5 2 5 4" xfId="5136"/>
    <cellStyle name="40% - Accent5 2 5 5" xfId="5137"/>
    <cellStyle name="40% - Accent5 2 5 6" xfId="5138"/>
    <cellStyle name="40% - Accent5 2 5 7" xfId="5139"/>
    <cellStyle name="40% - Accent5 2 5 8" xfId="5140"/>
    <cellStyle name="40% - Accent5 2 6" xfId="5141"/>
    <cellStyle name="40% - Accent5 2 6 2" xfId="5142"/>
    <cellStyle name="40% - Accent5 2 6 3" xfId="5143"/>
    <cellStyle name="40% - Accent5 2 6 4" xfId="5144"/>
    <cellStyle name="40% - Accent5 2 6 5" xfId="5145"/>
    <cellStyle name="40% - Accent5 2 6 6" xfId="5146"/>
    <cellStyle name="40% - Accent5 2 6 7" xfId="5147"/>
    <cellStyle name="40% - Accent5 2 6 8" xfId="5148"/>
    <cellStyle name="40% - Accent5 2 7" xfId="5149"/>
    <cellStyle name="40% - Accent5 2 7 2" xfId="5150"/>
    <cellStyle name="40% - Accent5 2 7 3" xfId="5151"/>
    <cellStyle name="40% - Accent5 2 7 4" xfId="5152"/>
    <cellStyle name="40% - Accent5 2 7 5" xfId="5153"/>
    <cellStyle name="40% - Accent5 2 7 6" xfId="5154"/>
    <cellStyle name="40% - Accent5 2 7 7" xfId="5155"/>
    <cellStyle name="40% - Accent5 2 7 8" xfId="5156"/>
    <cellStyle name="40% - Accent5 2 8" xfId="5157"/>
    <cellStyle name="40% - Accent5 2 8 2" xfId="5158"/>
    <cellStyle name="40% - Accent5 2 8 3" xfId="5159"/>
    <cellStyle name="40% - Accent5 2 8 4" xfId="5160"/>
    <cellStyle name="40% - Accent5 2 8 5" xfId="5161"/>
    <cellStyle name="40% - Accent5 2 8 6" xfId="5162"/>
    <cellStyle name="40% - Accent5 2 8 7" xfId="5163"/>
    <cellStyle name="40% - Accent5 2 8 8" xfId="5164"/>
    <cellStyle name="40% - Accent5 2 9" xfId="5165"/>
    <cellStyle name="40% - Accent5 2 9 2" xfId="5166"/>
    <cellStyle name="40% - Accent5 2 9 3" xfId="5167"/>
    <cellStyle name="40% - Accent5 2 9 4" xfId="5168"/>
    <cellStyle name="40% - Accent5 2 9 5" xfId="5169"/>
    <cellStyle name="40% - Accent5 2 9 6" xfId="5170"/>
    <cellStyle name="40% - Accent5 2 9 7" xfId="5171"/>
    <cellStyle name="40% - Accent5 2 9 8" xfId="5172"/>
    <cellStyle name="40% - Accent5 3" xfId="5173"/>
    <cellStyle name="40% - Accent5 3 10" xfId="5174"/>
    <cellStyle name="40% - Accent5 3 10 2" xfId="5175"/>
    <cellStyle name="40% - Accent5 3 10 3" xfId="5176"/>
    <cellStyle name="40% - Accent5 3 10 4" xfId="5177"/>
    <cellStyle name="40% - Accent5 3 10 5" xfId="5178"/>
    <cellStyle name="40% - Accent5 3 10 6" xfId="5179"/>
    <cellStyle name="40% - Accent5 3 10 7" xfId="5180"/>
    <cellStyle name="40% - Accent5 3 10 8" xfId="5181"/>
    <cellStyle name="40% - Accent5 3 11" xfId="5182"/>
    <cellStyle name="40% - Accent5 3 11 2" xfId="5183"/>
    <cellStyle name="40% - Accent5 3 11 3" xfId="5184"/>
    <cellStyle name="40% - Accent5 3 11 4" xfId="5185"/>
    <cellStyle name="40% - Accent5 3 11 5" xfId="5186"/>
    <cellStyle name="40% - Accent5 3 11 6" xfId="5187"/>
    <cellStyle name="40% - Accent5 3 11 7" xfId="5188"/>
    <cellStyle name="40% - Accent5 3 11 8" xfId="5189"/>
    <cellStyle name="40% - Accent5 3 12" xfId="5190"/>
    <cellStyle name="40% - Accent5 3 12 2" xfId="5191"/>
    <cellStyle name="40% - Accent5 3 12 3" xfId="5192"/>
    <cellStyle name="40% - Accent5 3 12 4" xfId="5193"/>
    <cellStyle name="40% - Accent5 3 12 5" xfId="5194"/>
    <cellStyle name="40% - Accent5 3 12 6" xfId="5195"/>
    <cellStyle name="40% - Accent5 3 12 7" xfId="5196"/>
    <cellStyle name="40% - Accent5 3 12 8" xfId="5197"/>
    <cellStyle name="40% - Accent5 3 13" xfId="5198"/>
    <cellStyle name="40% - Accent5 3 13 2" xfId="5199"/>
    <cellStyle name="40% - Accent5 3 13 3" xfId="5200"/>
    <cellStyle name="40% - Accent5 3 13 4" xfId="5201"/>
    <cellStyle name="40% - Accent5 3 13 5" xfId="5202"/>
    <cellStyle name="40% - Accent5 3 13 6" xfId="5203"/>
    <cellStyle name="40% - Accent5 3 13 7" xfId="5204"/>
    <cellStyle name="40% - Accent5 3 13 8" xfId="5205"/>
    <cellStyle name="40% - Accent5 3 14" xfId="5206"/>
    <cellStyle name="40% - Accent5 3 14 2" xfId="5207"/>
    <cellStyle name="40% - Accent5 3 14 3" xfId="5208"/>
    <cellStyle name="40% - Accent5 3 14 4" xfId="5209"/>
    <cellStyle name="40% - Accent5 3 14 5" xfId="5210"/>
    <cellStyle name="40% - Accent5 3 14 6" xfId="5211"/>
    <cellStyle name="40% - Accent5 3 14 7" xfId="5212"/>
    <cellStyle name="40% - Accent5 3 14 8" xfId="5213"/>
    <cellStyle name="40% - Accent5 3 15" xfId="5214"/>
    <cellStyle name="40% - Accent5 3 15 2" xfId="5215"/>
    <cellStyle name="40% - Accent5 3 15 3" xfId="5216"/>
    <cellStyle name="40% - Accent5 3 15 4" xfId="5217"/>
    <cellStyle name="40% - Accent5 3 15 5" xfId="5218"/>
    <cellStyle name="40% - Accent5 3 15 6" xfId="5219"/>
    <cellStyle name="40% - Accent5 3 15 7" xfId="5220"/>
    <cellStyle name="40% - Accent5 3 15 8" xfId="5221"/>
    <cellStyle name="40% - Accent5 3 16" xfId="5222"/>
    <cellStyle name="40% - Accent5 3 16 2" xfId="5223"/>
    <cellStyle name="40% - Accent5 3 16 3" xfId="5224"/>
    <cellStyle name="40% - Accent5 3 16 4" xfId="5225"/>
    <cellStyle name="40% - Accent5 3 16 5" xfId="5226"/>
    <cellStyle name="40% - Accent5 3 16 6" xfId="5227"/>
    <cellStyle name="40% - Accent5 3 16 7" xfId="5228"/>
    <cellStyle name="40% - Accent5 3 16 8" xfId="5229"/>
    <cellStyle name="40% - Accent5 3 17" xfId="5230"/>
    <cellStyle name="40% - Accent5 3 17 2" xfId="5231"/>
    <cellStyle name="40% - Accent5 3 17 3" xfId="5232"/>
    <cellStyle name="40% - Accent5 3 17 4" xfId="5233"/>
    <cellStyle name="40% - Accent5 3 17 5" xfId="5234"/>
    <cellStyle name="40% - Accent5 3 17 6" xfId="5235"/>
    <cellStyle name="40% - Accent5 3 17 7" xfId="5236"/>
    <cellStyle name="40% - Accent5 3 17 8" xfId="5237"/>
    <cellStyle name="40% - Accent5 3 18" xfId="5238"/>
    <cellStyle name="40% - Accent5 3 18 2" xfId="5239"/>
    <cellStyle name="40% - Accent5 3 18 3" xfId="5240"/>
    <cellStyle name="40% - Accent5 3 18 4" xfId="5241"/>
    <cellStyle name="40% - Accent5 3 18 5" xfId="5242"/>
    <cellStyle name="40% - Accent5 3 18 6" xfId="5243"/>
    <cellStyle name="40% - Accent5 3 18 7" xfId="5244"/>
    <cellStyle name="40% - Accent5 3 18 8" xfId="5245"/>
    <cellStyle name="40% - Accent5 3 19" xfId="5246"/>
    <cellStyle name="40% - Accent5 3 2" xfId="5247"/>
    <cellStyle name="40% - Accent5 3 2 2" xfId="5248"/>
    <cellStyle name="40% - Accent5 3 2 3" xfId="5249"/>
    <cellStyle name="40% - Accent5 3 2 4" xfId="5250"/>
    <cellStyle name="40% - Accent5 3 2 5" xfId="5251"/>
    <cellStyle name="40% - Accent5 3 2 6" xfId="5252"/>
    <cellStyle name="40% - Accent5 3 2 7" xfId="5253"/>
    <cellStyle name="40% - Accent5 3 2 8" xfId="5254"/>
    <cellStyle name="40% - Accent5 3 20" xfId="5255"/>
    <cellStyle name="40% - Accent5 3 21" xfId="5256"/>
    <cellStyle name="40% - Accent5 3 22" xfId="5257"/>
    <cellStyle name="40% - Accent5 3 23" xfId="5258"/>
    <cellStyle name="40% - Accent5 3 24" xfId="5259"/>
    <cellStyle name="40% - Accent5 3 25" xfId="5260"/>
    <cellStyle name="40% - Accent5 3 26" xfId="5261"/>
    <cellStyle name="40% - Accent5 3 27" xfId="5262"/>
    <cellStyle name="40% - Accent5 3 28" xfId="5263"/>
    <cellStyle name="40% - Accent5 3 29" xfId="5264"/>
    <cellStyle name="40% - Accent5 3 3" xfId="5265"/>
    <cellStyle name="40% - Accent5 3 3 2" xfId="5266"/>
    <cellStyle name="40% - Accent5 3 3 3" xfId="5267"/>
    <cellStyle name="40% - Accent5 3 3 4" xfId="5268"/>
    <cellStyle name="40% - Accent5 3 3 5" xfId="5269"/>
    <cellStyle name="40% - Accent5 3 3 6" xfId="5270"/>
    <cellStyle name="40% - Accent5 3 3 7" xfId="5271"/>
    <cellStyle name="40% - Accent5 3 3 8" xfId="5272"/>
    <cellStyle name="40% - Accent5 3 30" xfId="5273"/>
    <cellStyle name="40% - Accent5 3 31" xfId="5274"/>
    <cellStyle name="40% - Accent5 3 32" xfId="5275"/>
    <cellStyle name="40% - Accent5 3 33" xfId="5276"/>
    <cellStyle name="40% - Accent5 3 34" xfId="5277"/>
    <cellStyle name="40% - Accent5 3 35" xfId="5278"/>
    <cellStyle name="40% - Accent5 3 4" xfId="5279"/>
    <cellStyle name="40% - Accent5 3 4 2" xfId="5280"/>
    <cellStyle name="40% - Accent5 3 4 3" xfId="5281"/>
    <cellStyle name="40% - Accent5 3 4 4" xfId="5282"/>
    <cellStyle name="40% - Accent5 3 4 5" xfId="5283"/>
    <cellStyle name="40% - Accent5 3 4 6" xfId="5284"/>
    <cellStyle name="40% - Accent5 3 4 7" xfId="5285"/>
    <cellStyle name="40% - Accent5 3 4 8" xfId="5286"/>
    <cellStyle name="40% - Accent5 3 5" xfId="5287"/>
    <cellStyle name="40% - Accent5 3 5 2" xfId="5288"/>
    <cellStyle name="40% - Accent5 3 5 3" xfId="5289"/>
    <cellStyle name="40% - Accent5 3 5 4" xfId="5290"/>
    <cellStyle name="40% - Accent5 3 5 5" xfId="5291"/>
    <cellStyle name="40% - Accent5 3 5 6" xfId="5292"/>
    <cellStyle name="40% - Accent5 3 5 7" xfId="5293"/>
    <cellStyle name="40% - Accent5 3 5 8" xfId="5294"/>
    <cellStyle name="40% - Accent5 3 6" xfId="5295"/>
    <cellStyle name="40% - Accent5 3 6 2" xfId="5296"/>
    <cellStyle name="40% - Accent5 3 6 3" xfId="5297"/>
    <cellStyle name="40% - Accent5 3 6 4" xfId="5298"/>
    <cellStyle name="40% - Accent5 3 6 5" xfId="5299"/>
    <cellStyle name="40% - Accent5 3 6 6" xfId="5300"/>
    <cellStyle name="40% - Accent5 3 6 7" xfId="5301"/>
    <cellStyle name="40% - Accent5 3 6 8" xfId="5302"/>
    <cellStyle name="40% - Accent5 3 7" xfId="5303"/>
    <cellStyle name="40% - Accent5 3 7 2" xfId="5304"/>
    <cellStyle name="40% - Accent5 3 7 3" xfId="5305"/>
    <cellStyle name="40% - Accent5 3 7 4" xfId="5306"/>
    <cellStyle name="40% - Accent5 3 7 5" xfId="5307"/>
    <cellStyle name="40% - Accent5 3 7 6" xfId="5308"/>
    <cellStyle name="40% - Accent5 3 7 7" xfId="5309"/>
    <cellStyle name="40% - Accent5 3 7 8" xfId="5310"/>
    <cellStyle name="40% - Accent5 3 8" xfId="5311"/>
    <cellStyle name="40% - Accent5 3 8 2" xfId="5312"/>
    <cellStyle name="40% - Accent5 3 8 3" xfId="5313"/>
    <cellStyle name="40% - Accent5 3 8 4" xfId="5314"/>
    <cellStyle name="40% - Accent5 3 8 5" xfId="5315"/>
    <cellStyle name="40% - Accent5 3 8 6" xfId="5316"/>
    <cellStyle name="40% - Accent5 3 8 7" xfId="5317"/>
    <cellStyle name="40% - Accent5 3 8 8" xfId="5318"/>
    <cellStyle name="40% - Accent5 3 9" xfId="5319"/>
    <cellStyle name="40% - Accent5 3 9 2" xfId="5320"/>
    <cellStyle name="40% - Accent5 3 9 3" xfId="5321"/>
    <cellStyle name="40% - Accent5 3 9 4" xfId="5322"/>
    <cellStyle name="40% - Accent5 3 9 5" xfId="5323"/>
    <cellStyle name="40% - Accent5 3 9 6" xfId="5324"/>
    <cellStyle name="40% - Accent5 3 9 7" xfId="5325"/>
    <cellStyle name="40% - Accent5 3 9 8" xfId="5326"/>
    <cellStyle name="40% - Accent5 4" xfId="5327"/>
    <cellStyle name="40% - Accent5 4 10" xfId="5328"/>
    <cellStyle name="40% - Accent5 4 10 2" xfId="5329"/>
    <cellStyle name="40% - Accent5 4 10 3" xfId="5330"/>
    <cellStyle name="40% - Accent5 4 10 4" xfId="5331"/>
    <cellStyle name="40% - Accent5 4 10 5" xfId="5332"/>
    <cellStyle name="40% - Accent5 4 10 6" xfId="5333"/>
    <cellStyle name="40% - Accent5 4 10 7" xfId="5334"/>
    <cellStyle name="40% - Accent5 4 10 8" xfId="5335"/>
    <cellStyle name="40% - Accent5 4 11" xfId="5336"/>
    <cellStyle name="40% - Accent5 4 11 2" xfId="5337"/>
    <cellStyle name="40% - Accent5 4 11 3" xfId="5338"/>
    <cellStyle name="40% - Accent5 4 11 4" xfId="5339"/>
    <cellStyle name="40% - Accent5 4 11 5" xfId="5340"/>
    <cellStyle name="40% - Accent5 4 11 6" xfId="5341"/>
    <cellStyle name="40% - Accent5 4 11 7" xfId="5342"/>
    <cellStyle name="40% - Accent5 4 11 8" xfId="5343"/>
    <cellStyle name="40% - Accent5 4 12" xfId="5344"/>
    <cellStyle name="40% - Accent5 4 12 2" xfId="5345"/>
    <cellStyle name="40% - Accent5 4 12 3" xfId="5346"/>
    <cellStyle name="40% - Accent5 4 12 4" xfId="5347"/>
    <cellStyle name="40% - Accent5 4 12 5" xfId="5348"/>
    <cellStyle name="40% - Accent5 4 12 6" xfId="5349"/>
    <cellStyle name="40% - Accent5 4 12 7" xfId="5350"/>
    <cellStyle name="40% - Accent5 4 12 8" xfId="5351"/>
    <cellStyle name="40% - Accent5 4 13" xfId="5352"/>
    <cellStyle name="40% - Accent5 4 13 2" xfId="5353"/>
    <cellStyle name="40% - Accent5 4 13 3" xfId="5354"/>
    <cellStyle name="40% - Accent5 4 13 4" xfId="5355"/>
    <cellStyle name="40% - Accent5 4 13 5" xfId="5356"/>
    <cellStyle name="40% - Accent5 4 13 6" xfId="5357"/>
    <cellStyle name="40% - Accent5 4 13 7" xfId="5358"/>
    <cellStyle name="40% - Accent5 4 13 8" xfId="5359"/>
    <cellStyle name="40% - Accent5 4 14" xfId="5360"/>
    <cellStyle name="40% - Accent5 4 14 2" xfId="5361"/>
    <cellStyle name="40% - Accent5 4 14 3" xfId="5362"/>
    <cellStyle name="40% - Accent5 4 14 4" xfId="5363"/>
    <cellStyle name="40% - Accent5 4 14 5" xfId="5364"/>
    <cellStyle name="40% - Accent5 4 14 6" xfId="5365"/>
    <cellStyle name="40% - Accent5 4 14 7" xfId="5366"/>
    <cellStyle name="40% - Accent5 4 14 8" xfId="5367"/>
    <cellStyle name="40% - Accent5 4 15" xfId="5368"/>
    <cellStyle name="40% - Accent5 4 15 2" xfId="5369"/>
    <cellStyle name="40% - Accent5 4 15 3" xfId="5370"/>
    <cellStyle name="40% - Accent5 4 15 4" xfId="5371"/>
    <cellStyle name="40% - Accent5 4 15 5" xfId="5372"/>
    <cellStyle name="40% - Accent5 4 15 6" xfId="5373"/>
    <cellStyle name="40% - Accent5 4 15 7" xfId="5374"/>
    <cellStyle name="40% - Accent5 4 15 8" xfId="5375"/>
    <cellStyle name="40% - Accent5 4 16" xfId="5376"/>
    <cellStyle name="40% - Accent5 4 16 2" xfId="5377"/>
    <cellStyle name="40% - Accent5 4 16 3" xfId="5378"/>
    <cellStyle name="40% - Accent5 4 16 4" xfId="5379"/>
    <cellStyle name="40% - Accent5 4 16 5" xfId="5380"/>
    <cellStyle name="40% - Accent5 4 16 6" xfId="5381"/>
    <cellStyle name="40% - Accent5 4 16 7" xfId="5382"/>
    <cellStyle name="40% - Accent5 4 16 8" xfId="5383"/>
    <cellStyle name="40% - Accent5 4 17" xfId="5384"/>
    <cellStyle name="40% - Accent5 4 17 2" xfId="5385"/>
    <cellStyle name="40% - Accent5 4 17 3" xfId="5386"/>
    <cellStyle name="40% - Accent5 4 17 4" xfId="5387"/>
    <cellStyle name="40% - Accent5 4 17 5" xfId="5388"/>
    <cellStyle name="40% - Accent5 4 17 6" xfId="5389"/>
    <cellStyle name="40% - Accent5 4 17 7" xfId="5390"/>
    <cellStyle name="40% - Accent5 4 17 8" xfId="5391"/>
    <cellStyle name="40% - Accent5 4 18" xfId="5392"/>
    <cellStyle name="40% - Accent5 4 18 2" xfId="5393"/>
    <cellStyle name="40% - Accent5 4 18 3" xfId="5394"/>
    <cellStyle name="40% - Accent5 4 18 4" xfId="5395"/>
    <cellStyle name="40% - Accent5 4 18 5" xfId="5396"/>
    <cellStyle name="40% - Accent5 4 18 6" xfId="5397"/>
    <cellStyle name="40% - Accent5 4 18 7" xfId="5398"/>
    <cellStyle name="40% - Accent5 4 18 8" xfId="5399"/>
    <cellStyle name="40% - Accent5 4 19" xfId="5400"/>
    <cellStyle name="40% - Accent5 4 2" xfId="5401"/>
    <cellStyle name="40% - Accent5 4 2 2" xfId="5402"/>
    <cellStyle name="40% - Accent5 4 2 3" xfId="5403"/>
    <cellStyle name="40% - Accent5 4 2 4" xfId="5404"/>
    <cellStyle name="40% - Accent5 4 2 5" xfId="5405"/>
    <cellStyle name="40% - Accent5 4 2 6" xfId="5406"/>
    <cellStyle name="40% - Accent5 4 2 7" xfId="5407"/>
    <cellStyle name="40% - Accent5 4 2 8" xfId="5408"/>
    <cellStyle name="40% - Accent5 4 20" xfId="5409"/>
    <cellStyle name="40% - Accent5 4 21" xfId="5410"/>
    <cellStyle name="40% - Accent5 4 22" xfId="5411"/>
    <cellStyle name="40% - Accent5 4 23" xfId="5412"/>
    <cellStyle name="40% - Accent5 4 24" xfId="5413"/>
    <cellStyle name="40% - Accent5 4 25" xfId="5414"/>
    <cellStyle name="40% - Accent5 4 26" xfId="5415"/>
    <cellStyle name="40% - Accent5 4 27" xfId="5416"/>
    <cellStyle name="40% - Accent5 4 28" xfId="5417"/>
    <cellStyle name="40% - Accent5 4 29" xfId="5418"/>
    <cellStyle name="40% - Accent5 4 3" xfId="5419"/>
    <cellStyle name="40% - Accent5 4 3 2" xfId="5420"/>
    <cellStyle name="40% - Accent5 4 3 3" xfId="5421"/>
    <cellStyle name="40% - Accent5 4 3 4" xfId="5422"/>
    <cellStyle name="40% - Accent5 4 3 5" xfId="5423"/>
    <cellStyle name="40% - Accent5 4 3 6" xfId="5424"/>
    <cellStyle name="40% - Accent5 4 3 7" xfId="5425"/>
    <cellStyle name="40% - Accent5 4 3 8" xfId="5426"/>
    <cellStyle name="40% - Accent5 4 30" xfId="5427"/>
    <cellStyle name="40% - Accent5 4 31" xfId="5428"/>
    <cellStyle name="40% - Accent5 4 32" xfId="5429"/>
    <cellStyle name="40% - Accent5 4 33" xfId="5430"/>
    <cellStyle name="40% - Accent5 4 34" xfId="5431"/>
    <cellStyle name="40% - Accent5 4 35" xfId="5432"/>
    <cellStyle name="40% - Accent5 4 4" xfId="5433"/>
    <cellStyle name="40% - Accent5 4 4 2" xfId="5434"/>
    <cellStyle name="40% - Accent5 4 4 3" xfId="5435"/>
    <cellStyle name="40% - Accent5 4 4 4" xfId="5436"/>
    <cellStyle name="40% - Accent5 4 4 5" xfId="5437"/>
    <cellStyle name="40% - Accent5 4 4 6" xfId="5438"/>
    <cellStyle name="40% - Accent5 4 4 7" xfId="5439"/>
    <cellStyle name="40% - Accent5 4 4 8" xfId="5440"/>
    <cellStyle name="40% - Accent5 4 5" xfId="5441"/>
    <cellStyle name="40% - Accent5 4 5 2" xfId="5442"/>
    <cellStyle name="40% - Accent5 4 5 3" xfId="5443"/>
    <cellStyle name="40% - Accent5 4 5 4" xfId="5444"/>
    <cellStyle name="40% - Accent5 4 5 5" xfId="5445"/>
    <cellStyle name="40% - Accent5 4 5 6" xfId="5446"/>
    <cellStyle name="40% - Accent5 4 5 7" xfId="5447"/>
    <cellStyle name="40% - Accent5 4 5 8" xfId="5448"/>
    <cellStyle name="40% - Accent5 4 6" xfId="5449"/>
    <cellStyle name="40% - Accent5 4 6 2" xfId="5450"/>
    <cellStyle name="40% - Accent5 4 6 3" xfId="5451"/>
    <cellStyle name="40% - Accent5 4 6 4" xfId="5452"/>
    <cellStyle name="40% - Accent5 4 6 5" xfId="5453"/>
    <cellStyle name="40% - Accent5 4 6 6" xfId="5454"/>
    <cellStyle name="40% - Accent5 4 6 7" xfId="5455"/>
    <cellStyle name="40% - Accent5 4 6 8" xfId="5456"/>
    <cellStyle name="40% - Accent5 4 7" xfId="5457"/>
    <cellStyle name="40% - Accent5 4 7 2" xfId="5458"/>
    <cellStyle name="40% - Accent5 4 7 3" xfId="5459"/>
    <cellStyle name="40% - Accent5 4 7 4" xfId="5460"/>
    <cellStyle name="40% - Accent5 4 7 5" xfId="5461"/>
    <cellStyle name="40% - Accent5 4 7 6" xfId="5462"/>
    <cellStyle name="40% - Accent5 4 7 7" xfId="5463"/>
    <cellStyle name="40% - Accent5 4 7 8" xfId="5464"/>
    <cellStyle name="40% - Accent5 4 8" xfId="5465"/>
    <cellStyle name="40% - Accent5 4 8 2" xfId="5466"/>
    <cellStyle name="40% - Accent5 4 8 3" xfId="5467"/>
    <cellStyle name="40% - Accent5 4 8 4" xfId="5468"/>
    <cellStyle name="40% - Accent5 4 8 5" xfId="5469"/>
    <cellStyle name="40% - Accent5 4 8 6" xfId="5470"/>
    <cellStyle name="40% - Accent5 4 8 7" xfId="5471"/>
    <cellStyle name="40% - Accent5 4 8 8" xfId="5472"/>
    <cellStyle name="40% - Accent5 4 9" xfId="5473"/>
    <cellStyle name="40% - Accent5 4 9 2" xfId="5474"/>
    <cellStyle name="40% - Accent5 4 9 3" xfId="5475"/>
    <cellStyle name="40% - Accent5 4 9 4" xfId="5476"/>
    <cellStyle name="40% - Accent5 4 9 5" xfId="5477"/>
    <cellStyle name="40% - Accent5 4 9 6" xfId="5478"/>
    <cellStyle name="40% - Accent5 4 9 7" xfId="5479"/>
    <cellStyle name="40% - Accent5 4 9 8" xfId="5480"/>
    <cellStyle name="40% - Accent5 5" xfId="5481"/>
    <cellStyle name="40% - Accent5 5 10" xfId="5482"/>
    <cellStyle name="40% - Accent5 5 10 2" xfId="5483"/>
    <cellStyle name="40% - Accent5 5 10 3" xfId="5484"/>
    <cellStyle name="40% - Accent5 5 10 4" xfId="5485"/>
    <cellStyle name="40% - Accent5 5 10 5" xfId="5486"/>
    <cellStyle name="40% - Accent5 5 10 6" xfId="5487"/>
    <cellStyle name="40% - Accent5 5 10 7" xfId="5488"/>
    <cellStyle name="40% - Accent5 5 10 8" xfId="5489"/>
    <cellStyle name="40% - Accent5 5 11" xfId="5490"/>
    <cellStyle name="40% - Accent5 5 11 2" xfId="5491"/>
    <cellStyle name="40% - Accent5 5 11 3" xfId="5492"/>
    <cellStyle name="40% - Accent5 5 11 4" xfId="5493"/>
    <cellStyle name="40% - Accent5 5 11 5" xfId="5494"/>
    <cellStyle name="40% - Accent5 5 11 6" xfId="5495"/>
    <cellStyle name="40% - Accent5 5 11 7" xfId="5496"/>
    <cellStyle name="40% - Accent5 5 11 8" xfId="5497"/>
    <cellStyle name="40% - Accent5 5 12" xfId="5498"/>
    <cellStyle name="40% - Accent5 5 12 2" xfId="5499"/>
    <cellStyle name="40% - Accent5 5 12 3" xfId="5500"/>
    <cellStyle name="40% - Accent5 5 12 4" xfId="5501"/>
    <cellStyle name="40% - Accent5 5 12 5" xfId="5502"/>
    <cellStyle name="40% - Accent5 5 12 6" xfId="5503"/>
    <cellStyle name="40% - Accent5 5 12 7" xfId="5504"/>
    <cellStyle name="40% - Accent5 5 12 8" xfId="5505"/>
    <cellStyle name="40% - Accent5 5 13" xfId="5506"/>
    <cellStyle name="40% - Accent5 5 13 2" xfId="5507"/>
    <cellStyle name="40% - Accent5 5 13 3" xfId="5508"/>
    <cellStyle name="40% - Accent5 5 13 4" xfId="5509"/>
    <cellStyle name="40% - Accent5 5 13 5" xfId="5510"/>
    <cellStyle name="40% - Accent5 5 13 6" xfId="5511"/>
    <cellStyle name="40% - Accent5 5 13 7" xfId="5512"/>
    <cellStyle name="40% - Accent5 5 13 8" xfId="5513"/>
    <cellStyle name="40% - Accent5 5 14" xfId="5514"/>
    <cellStyle name="40% - Accent5 5 14 2" xfId="5515"/>
    <cellStyle name="40% - Accent5 5 14 3" xfId="5516"/>
    <cellStyle name="40% - Accent5 5 14 4" xfId="5517"/>
    <cellStyle name="40% - Accent5 5 14 5" xfId="5518"/>
    <cellStyle name="40% - Accent5 5 14 6" xfId="5519"/>
    <cellStyle name="40% - Accent5 5 14 7" xfId="5520"/>
    <cellStyle name="40% - Accent5 5 14 8" xfId="5521"/>
    <cellStyle name="40% - Accent5 5 15" xfId="5522"/>
    <cellStyle name="40% - Accent5 5 15 2" xfId="5523"/>
    <cellStyle name="40% - Accent5 5 15 3" xfId="5524"/>
    <cellStyle name="40% - Accent5 5 15 4" xfId="5525"/>
    <cellStyle name="40% - Accent5 5 15 5" xfId="5526"/>
    <cellStyle name="40% - Accent5 5 15 6" xfId="5527"/>
    <cellStyle name="40% - Accent5 5 15 7" xfId="5528"/>
    <cellStyle name="40% - Accent5 5 15 8" xfId="5529"/>
    <cellStyle name="40% - Accent5 5 16" xfId="5530"/>
    <cellStyle name="40% - Accent5 5 16 2" xfId="5531"/>
    <cellStyle name="40% - Accent5 5 16 3" xfId="5532"/>
    <cellStyle name="40% - Accent5 5 16 4" xfId="5533"/>
    <cellStyle name="40% - Accent5 5 16 5" xfId="5534"/>
    <cellStyle name="40% - Accent5 5 16 6" xfId="5535"/>
    <cellStyle name="40% - Accent5 5 16 7" xfId="5536"/>
    <cellStyle name="40% - Accent5 5 16 8" xfId="5537"/>
    <cellStyle name="40% - Accent5 5 17" xfId="5538"/>
    <cellStyle name="40% - Accent5 5 17 2" xfId="5539"/>
    <cellStyle name="40% - Accent5 5 17 3" xfId="5540"/>
    <cellStyle name="40% - Accent5 5 17 4" xfId="5541"/>
    <cellStyle name="40% - Accent5 5 17 5" xfId="5542"/>
    <cellStyle name="40% - Accent5 5 17 6" xfId="5543"/>
    <cellStyle name="40% - Accent5 5 17 7" xfId="5544"/>
    <cellStyle name="40% - Accent5 5 17 8" xfId="5545"/>
    <cellStyle name="40% - Accent5 5 18" xfId="5546"/>
    <cellStyle name="40% - Accent5 5 18 2" xfId="5547"/>
    <cellStyle name="40% - Accent5 5 18 3" xfId="5548"/>
    <cellStyle name="40% - Accent5 5 18 4" xfId="5549"/>
    <cellStyle name="40% - Accent5 5 18 5" xfId="5550"/>
    <cellStyle name="40% - Accent5 5 18 6" xfId="5551"/>
    <cellStyle name="40% - Accent5 5 18 7" xfId="5552"/>
    <cellStyle name="40% - Accent5 5 18 8" xfId="5553"/>
    <cellStyle name="40% - Accent5 5 19" xfId="5554"/>
    <cellStyle name="40% - Accent5 5 2" xfId="5555"/>
    <cellStyle name="40% - Accent5 5 2 2" xfId="5556"/>
    <cellStyle name="40% - Accent5 5 2 3" xfId="5557"/>
    <cellStyle name="40% - Accent5 5 2 4" xfId="5558"/>
    <cellStyle name="40% - Accent5 5 2 5" xfId="5559"/>
    <cellStyle name="40% - Accent5 5 2 6" xfId="5560"/>
    <cellStyle name="40% - Accent5 5 2 7" xfId="5561"/>
    <cellStyle name="40% - Accent5 5 2 8" xfId="5562"/>
    <cellStyle name="40% - Accent5 5 20" xfId="5563"/>
    <cellStyle name="40% - Accent5 5 21" xfId="5564"/>
    <cellStyle name="40% - Accent5 5 22" xfId="5565"/>
    <cellStyle name="40% - Accent5 5 23" xfId="5566"/>
    <cellStyle name="40% - Accent5 5 24" xfId="5567"/>
    <cellStyle name="40% - Accent5 5 25" xfId="5568"/>
    <cellStyle name="40% - Accent5 5 26" xfId="5569"/>
    <cellStyle name="40% - Accent5 5 27" xfId="5570"/>
    <cellStyle name="40% - Accent5 5 28" xfId="5571"/>
    <cellStyle name="40% - Accent5 5 29" xfId="5572"/>
    <cellStyle name="40% - Accent5 5 3" xfId="5573"/>
    <cellStyle name="40% - Accent5 5 3 2" xfId="5574"/>
    <cellStyle name="40% - Accent5 5 3 3" xfId="5575"/>
    <cellStyle name="40% - Accent5 5 3 4" xfId="5576"/>
    <cellStyle name="40% - Accent5 5 3 5" xfId="5577"/>
    <cellStyle name="40% - Accent5 5 3 6" xfId="5578"/>
    <cellStyle name="40% - Accent5 5 3 7" xfId="5579"/>
    <cellStyle name="40% - Accent5 5 3 8" xfId="5580"/>
    <cellStyle name="40% - Accent5 5 30" xfId="5581"/>
    <cellStyle name="40% - Accent5 5 31" xfId="5582"/>
    <cellStyle name="40% - Accent5 5 32" xfId="5583"/>
    <cellStyle name="40% - Accent5 5 33" xfId="5584"/>
    <cellStyle name="40% - Accent5 5 34" xfId="5585"/>
    <cellStyle name="40% - Accent5 5 35" xfId="5586"/>
    <cellStyle name="40% - Accent5 5 4" xfId="5587"/>
    <cellStyle name="40% - Accent5 5 4 2" xfId="5588"/>
    <cellStyle name="40% - Accent5 5 4 3" xfId="5589"/>
    <cellStyle name="40% - Accent5 5 4 4" xfId="5590"/>
    <cellStyle name="40% - Accent5 5 4 5" xfId="5591"/>
    <cellStyle name="40% - Accent5 5 4 6" xfId="5592"/>
    <cellStyle name="40% - Accent5 5 4 7" xfId="5593"/>
    <cellStyle name="40% - Accent5 5 4 8" xfId="5594"/>
    <cellStyle name="40% - Accent5 5 5" xfId="5595"/>
    <cellStyle name="40% - Accent5 5 5 2" xfId="5596"/>
    <cellStyle name="40% - Accent5 5 5 3" xfId="5597"/>
    <cellStyle name="40% - Accent5 5 5 4" xfId="5598"/>
    <cellStyle name="40% - Accent5 5 5 5" xfId="5599"/>
    <cellStyle name="40% - Accent5 5 5 6" xfId="5600"/>
    <cellStyle name="40% - Accent5 5 5 7" xfId="5601"/>
    <cellStyle name="40% - Accent5 5 5 8" xfId="5602"/>
    <cellStyle name="40% - Accent5 5 6" xfId="5603"/>
    <cellStyle name="40% - Accent5 5 6 2" xfId="5604"/>
    <cellStyle name="40% - Accent5 5 6 3" xfId="5605"/>
    <cellStyle name="40% - Accent5 5 6 4" xfId="5606"/>
    <cellStyle name="40% - Accent5 5 6 5" xfId="5607"/>
    <cellStyle name="40% - Accent5 5 6 6" xfId="5608"/>
    <cellStyle name="40% - Accent5 5 6 7" xfId="5609"/>
    <cellStyle name="40% - Accent5 5 6 8" xfId="5610"/>
    <cellStyle name="40% - Accent5 5 7" xfId="5611"/>
    <cellStyle name="40% - Accent5 5 7 2" xfId="5612"/>
    <cellStyle name="40% - Accent5 5 7 3" xfId="5613"/>
    <cellStyle name="40% - Accent5 5 7 4" xfId="5614"/>
    <cellStyle name="40% - Accent5 5 7 5" xfId="5615"/>
    <cellStyle name="40% - Accent5 5 7 6" xfId="5616"/>
    <cellStyle name="40% - Accent5 5 7 7" xfId="5617"/>
    <cellStyle name="40% - Accent5 5 7 8" xfId="5618"/>
    <cellStyle name="40% - Accent5 5 8" xfId="5619"/>
    <cellStyle name="40% - Accent5 5 8 2" xfId="5620"/>
    <cellStyle name="40% - Accent5 5 8 3" xfId="5621"/>
    <cellStyle name="40% - Accent5 5 8 4" xfId="5622"/>
    <cellStyle name="40% - Accent5 5 8 5" xfId="5623"/>
    <cellStyle name="40% - Accent5 5 8 6" xfId="5624"/>
    <cellStyle name="40% - Accent5 5 8 7" xfId="5625"/>
    <cellStyle name="40% - Accent5 5 8 8" xfId="5626"/>
    <cellStyle name="40% - Accent5 5 9" xfId="5627"/>
    <cellStyle name="40% - Accent5 5 9 2" xfId="5628"/>
    <cellStyle name="40% - Accent5 5 9 3" xfId="5629"/>
    <cellStyle name="40% - Accent5 5 9 4" xfId="5630"/>
    <cellStyle name="40% - Accent5 5 9 5" xfId="5631"/>
    <cellStyle name="40% - Accent5 5 9 6" xfId="5632"/>
    <cellStyle name="40% - Accent5 5 9 7" xfId="5633"/>
    <cellStyle name="40% - Accent5 5 9 8" xfId="5634"/>
    <cellStyle name="40% - Accent5 6" xfId="5635"/>
    <cellStyle name="40% - Accent6 2" xfId="5636"/>
    <cellStyle name="40% - Accent6 2 10" xfId="5637"/>
    <cellStyle name="40% - Accent6 2 10 2" xfId="5638"/>
    <cellStyle name="40% - Accent6 2 10 3" xfId="5639"/>
    <cellStyle name="40% - Accent6 2 10 4" xfId="5640"/>
    <cellStyle name="40% - Accent6 2 10 5" xfId="5641"/>
    <cellStyle name="40% - Accent6 2 10 6" xfId="5642"/>
    <cellStyle name="40% - Accent6 2 10 7" xfId="5643"/>
    <cellStyle name="40% - Accent6 2 10 8" xfId="5644"/>
    <cellStyle name="40% - Accent6 2 11" xfId="5645"/>
    <cellStyle name="40% - Accent6 2 11 2" xfId="5646"/>
    <cellStyle name="40% - Accent6 2 11 3" xfId="5647"/>
    <cellStyle name="40% - Accent6 2 11 4" xfId="5648"/>
    <cellStyle name="40% - Accent6 2 11 5" xfId="5649"/>
    <cellStyle name="40% - Accent6 2 11 6" xfId="5650"/>
    <cellStyle name="40% - Accent6 2 11 7" xfId="5651"/>
    <cellStyle name="40% - Accent6 2 11 8" xfId="5652"/>
    <cellStyle name="40% - Accent6 2 12" xfId="5653"/>
    <cellStyle name="40% - Accent6 2 12 2" xfId="5654"/>
    <cellStyle name="40% - Accent6 2 12 3" xfId="5655"/>
    <cellStyle name="40% - Accent6 2 12 4" xfId="5656"/>
    <cellStyle name="40% - Accent6 2 12 5" xfId="5657"/>
    <cellStyle name="40% - Accent6 2 12 6" xfId="5658"/>
    <cellStyle name="40% - Accent6 2 12 7" xfId="5659"/>
    <cellStyle name="40% - Accent6 2 12 8" xfId="5660"/>
    <cellStyle name="40% - Accent6 2 13" xfId="5661"/>
    <cellStyle name="40% - Accent6 2 13 2" xfId="5662"/>
    <cellStyle name="40% - Accent6 2 13 3" xfId="5663"/>
    <cellStyle name="40% - Accent6 2 13 4" xfId="5664"/>
    <cellStyle name="40% - Accent6 2 13 5" xfId="5665"/>
    <cellStyle name="40% - Accent6 2 13 6" xfId="5666"/>
    <cellStyle name="40% - Accent6 2 13 7" xfId="5667"/>
    <cellStyle name="40% - Accent6 2 13 8" xfId="5668"/>
    <cellStyle name="40% - Accent6 2 14" xfId="5669"/>
    <cellStyle name="40% - Accent6 2 14 2" xfId="5670"/>
    <cellStyle name="40% - Accent6 2 14 3" xfId="5671"/>
    <cellStyle name="40% - Accent6 2 14 4" xfId="5672"/>
    <cellStyle name="40% - Accent6 2 14 5" xfId="5673"/>
    <cellStyle name="40% - Accent6 2 14 6" xfId="5674"/>
    <cellStyle name="40% - Accent6 2 14 7" xfId="5675"/>
    <cellStyle name="40% - Accent6 2 14 8" xfId="5676"/>
    <cellStyle name="40% - Accent6 2 15" xfId="5677"/>
    <cellStyle name="40% - Accent6 2 15 2" xfId="5678"/>
    <cellStyle name="40% - Accent6 2 15 3" xfId="5679"/>
    <cellStyle name="40% - Accent6 2 15 4" xfId="5680"/>
    <cellStyle name="40% - Accent6 2 15 5" xfId="5681"/>
    <cellStyle name="40% - Accent6 2 15 6" xfId="5682"/>
    <cellStyle name="40% - Accent6 2 15 7" xfId="5683"/>
    <cellStyle name="40% - Accent6 2 15 8" xfId="5684"/>
    <cellStyle name="40% - Accent6 2 16" xfId="5685"/>
    <cellStyle name="40% - Accent6 2 16 2" xfId="5686"/>
    <cellStyle name="40% - Accent6 2 16 3" xfId="5687"/>
    <cellStyle name="40% - Accent6 2 16 4" xfId="5688"/>
    <cellStyle name="40% - Accent6 2 16 5" xfId="5689"/>
    <cellStyle name="40% - Accent6 2 16 6" xfId="5690"/>
    <cellStyle name="40% - Accent6 2 16 7" xfId="5691"/>
    <cellStyle name="40% - Accent6 2 16 8" xfId="5692"/>
    <cellStyle name="40% - Accent6 2 17" xfId="5693"/>
    <cellStyle name="40% - Accent6 2 17 2" xfId="5694"/>
    <cellStyle name="40% - Accent6 2 17 3" xfId="5695"/>
    <cellStyle name="40% - Accent6 2 17 4" xfId="5696"/>
    <cellStyle name="40% - Accent6 2 17 5" xfId="5697"/>
    <cellStyle name="40% - Accent6 2 17 6" xfId="5698"/>
    <cellStyle name="40% - Accent6 2 17 7" xfId="5699"/>
    <cellStyle name="40% - Accent6 2 17 8" xfId="5700"/>
    <cellStyle name="40% - Accent6 2 18" xfId="5701"/>
    <cellStyle name="40% - Accent6 2 18 2" xfId="5702"/>
    <cellStyle name="40% - Accent6 2 18 3" xfId="5703"/>
    <cellStyle name="40% - Accent6 2 18 4" xfId="5704"/>
    <cellStyle name="40% - Accent6 2 18 5" xfId="5705"/>
    <cellStyle name="40% - Accent6 2 18 6" xfId="5706"/>
    <cellStyle name="40% - Accent6 2 18 7" xfId="5707"/>
    <cellStyle name="40% - Accent6 2 18 8" xfId="5708"/>
    <cellStyle name="40% - Accent6 2 19" xfId="5709"/>
    <cellStyle name="40% - Accent6 2 2" xfId="5710"/>
    <cellStyle name="40% - Accent6 2 2 2" xfId="5711"/>
    <cellStyle name="40% - Accent6 2 2 3" xfId="5712"/>
    <cellStyle name="40% - Accent6 2 2 4" xfId="5713"/>
    <cellStyle name="40% - Accent6 2 2 5" xfId="5714"/>
    <cellStyle name="40% - Accent6 2 2 6" xfId="5715"/>
    <cellStyle name="40% - Accent6 2 2 7" xfId="5716"/>
    <cellStyle name="40% - Accent6 2 2 8" xfId="5717"/>
    <cellStyle name="40% - Accent6 2 20" xfId="5718"/>
    <cellStyle name="40% - Accent6 2 21" xfId="5719"/>
    <cellStyle name="40% - Accent6 2 22" xfId="5720"/>
    <cellStyle name="40% - Accent6 2 23" xfId="5721"/>
    <cellStyle name="40% - Accent6 2 24" xfId="5722"/>
    <cellStyle name="40% - Accent6 2 25" xfId="5723"/>
    <cellStyle name="40% - Accent6 2 26" xfId="5724"/>
    <cellStyle name="40% - Accent6 2 27" xfId="5725"/>
    <cellStyle name="40% - Accent6 2 28" xfId="5726"/>
    <cellStyle name="40% - Accent6 2 29" xfId="5727"/>
    <cellStyle name="40% - Accent6 2 3" xfId="5728"/>
    <cellStyle name="40% - Accent6 2 3 2" xfId="5729"/>
    <cellStyle name="40% - Accent6 2 3 3" xfId="5730"/>
    <cellStyle name="40% - Accent6 2 3 4" xfId="5731"/>
    <cellStyle name="40% - Accent6 2 3 5" xfId="5732"/>
    <cellStyle name="40% - Accent6 2 3 6" xfId="5733"/>
    <cellStyle name="40% - Accent6 2 3 7" xfId="5734"/>
    <cellStyle name="40% - Accent6 2 3 8" xfId="5735"/>
    <cellStyle name="40% - Accent6 2 30" xfId="5736"/>
    <cellStyle name="40% - Accent6 2 31" xfId="5737"/>
    <cellStyle name="40% - Accent6 2 32" xfId="5738"/>
    <cellStyle name="40% - Accent6 2 33" xfId="5739"/>
    <cellStyle name="40% - Accent6 2 34" xfId="5740"/>
    <cellStyle name="40% - Accent6 2 35" xfId="5741"/>
    <cellStyle name="40% - Accent6 2 36" xfId="5742"/>
    <cellStyle name="40% - Accent6 2 37" xfId="5743"/>
    <cellStyle name="40% - Accent6 2 38" xfId="5744"/>
    <cellStyle name="40% - Accent6 2 4" xfId="5745"/>
    <cellStyle name="40% - Accent6 2 4 2" xfId="5746"/>
    <cellStyle name="40% - Accent6 2 4 3" xfId="5747"/>
    <cellStyle name="40% - Accent6 2 4 4" xfId="5748"/>
    <cellStyle name="40% - Accent6 2 4 5" xfId="5749"/>
    <cellStyle name="40% - Accent6 2 4 6" xfId="5750"/>
    <cellStyle name="40% - Accent6 2 4 7" xfId="5751"/>
    <cellStyle name="40% - Accent6 2 4 8" xfId="5752"/>
    <cellStyle name="40% - Accent6 2 5" xfId="5753"/>
    <cellStyle name="40% - Accent6 2 5 2" xfId="5754"/>
    <cellStyle name="40% - Accent6 2 5 3" xfId="5755"/>
    <cellStyle name="40% - Accent6 2 5 4" xfId="5756"/>
    <cellStyle name="40% - Accent6 2 5 5" xfId="5757"/>
    <cellStyle name="40% - Accent6 2 5 6" xfId="5758"/>
    <cellStyle name="40% - Accent6 2 5 7" xfId="5759"/>
    <cellStyle name="40% - Accent6 2 5 8" xfId="5760"/>
    <cellStyle name="40% - Accent6 2 6" xfId="5761"/>
    <cellStyle name="40% - Accent6 2 6 2" xfId="5762"/>
    <cellStyle name="40% - Accent6 2 6 3" xfId="5763"/>
    <cellStyle name="40% - Accent6 2 6 4" xfId="5764"/>
    <cellStyle name="40% - Accent6 2 6 5" xfId="5765"/>
    <cellStyle name="40% - Accent6 2 6 6" xfId="5766"/>
    <cellStyle name="40% - Accent6 2 6 7" xfId="5767"/>
    <cellStyle name="40% - Accent6 2 6 8" xfId="5768"/>
    <cellStyle name="40% - Accent6 2 7" xfId="5769"/>
    <cellStyle name="40% - Accent6 2 7 2" xfId="5770"/>
    <cellStyle name="40% - Accent6 2 7 3" xfId="5771"/>
    <cellStyle name="40% - Accent6 2 7 4" xfId="5772"/>
    <cellStyle name="40% - Accent6 2 7 5" xfId="5773"/>
    <cellStyle name="40% - Accent6 2 7 6" xfId="5774"/>
    <cellStyle name="40% - Accent6 2 7 7" xfId="5775"/>
    <cellStyle name="40% - Accent6 2 7 8" xfId="5776"/>
    <cellStyle name="40% - Accent6 2 8" xfId="5777"/>
    <cellStyle name="40% - Accent6 2 8 2" xfId="5778"/>
    <cellStyle name="40% - Accent6 2 8 3" xfId="5779"/>
    <cellStyle name="40% - Accent6 2 8 4" xfId="5780"/>
    <cellStyle name="40% - Accent6 2 8 5" xfId="5781"/>
    <cellStyle name="40% - Accent6 2 8 6" xfId="5782"/>
    <cellStyle name="40% - Accent6 2 8 7" xfId="5783"/>
    <cellStyle name="40% - Accent6 2 8 8" xfId="5784"/>
    <cellStyle name="40% - Accent6 2 9" xfId="5785"/>
    <cellStyle name="40% - Accent6 2 9 2" xfId="5786"/>
    <cellStyle name="40% - Accent6 2 9 3" xfId="5787"/>
    <cellStyle name="40% - Accent6 2 9 4" xfId="5788"/>
    <cellStyle name="40% - Accent6 2 9 5" xfId="5789"/>
    <cellStyle name="40% - Accent6 2 9 6" xfId="5790"/>
    <cellStyle name="40% - Accent6 2 9 7" xfId="5791"/>
    <cellStyle name="40% - Accent6 2 9 8" xfId="5792"/>
    <cellStyle name="40% - Accent6 3" xfId="5793"/>
    <cellStyle name="40% - Accent6 3 10" xfId="5794"/>
    <cellStyle name="40% - Accent6 3 10 2" xfId="5795"/>
    <cellStyle name="40% - Accent6 3 10 3" xfId="5796"/>
    <cellStyle name="40% - Accent6 3 10 4" xfId="5797"/>
    <cellStyle name="40% - Accent6 3 10 5" xfId="5798"/>
    <cellStyle name="40% - Accent6 3 10 6" xfId="5799"/>
    <cellStyle name="40% - Accent6 3 10 7" xfId="5800"/>
    <cellStyle name="40% - Accent6 3 10 8" xfId="5801"/>
    <cellStyle name="40% - Accent6 3 11" xfId="5802"/>
    <cellStyle name="40% - Accent6 3 11 2" xfId="5803"/>
    <cellStyle name="40% - Accent6 3 11 3" xfId="5804"/>
    <cellStyle name="40% - Accent6 3 11 4" xfId="5805"/>
    <cellStyle name="40% - Accent6 3 11 5" xfId="5806"/>
    <cellStyle name="40% - Accent6 3 11 6" xfId="5807"/>
    <cellStyle name="40% - Accent6 3 11 7" xfId="5808"/>
    <cellStyle name="40% - Accent6 3 11 8" xfId="5809"/>
    <cellStyle name="40% - Accent6 3 12" xfId="5810"/>
    <cellStyle name="40% - Accent6 3 12 2" xfId="5811"/>
    <cellStyle name="40% - Accent6 3 12 3" xfId="5812"/>
    <cellStyle name="40% - Accent6 3 12 4" xfId="5813"/>
    <cellStyle name="40% - Accent6 3 12 5" xfId="5814"/>
    <cellStyle name="40% - Accent6 3 12 6" xfId="5815"/>
    <cellStyle name="40% - Accent6 3 12 7" xfId="5816"/>
    <cellStyle name="40% - Accent6 3 12 8" xfId="5817"/>
    <cellStyle name="40% - Accent6 3 13" xfId="5818"/>
    <cellStyle name="40% - Accent6 3 13 2" xfId="5819"/>
    <cellStyle name="40% - Accent6 3 13 3" xfId="5820"/>
    <cellStyle name="40% - Accent6 3 13 4" xfId="5821"/>
    <cellStyle name="40% - Accent6 3 13 5" xfId="5822"/>
    <cellStyle name="40% - Accent6 3 13 6" xfId="5823"/>
    <cellStyle name="40% - Accent6 3 13 7" xfId="5824"/>
    <cellStyle name="40% - Accent6 3 13 8" xfId="5825"/>
    <cellStyle name="40% - Accent6 3 14" xfId="5826"/>
    <cellStyle name="40% - Accent6 3 14 2" xfId="5827"/>
    <cellStyle name="40% - Accent6 3 14 3" xfId="5828"/>
    <cellStyle name="40% - Accent6 3 14 4" xfId="5829"/>
    <cellStyle name="40% - Accent6 3 14 5" xfId="5830"/>
    <cellStyle name="40% - Accent6 3 14 6" xfId="5831"/>
    <cellStyle name="40% - Accent6 3 14 7" xfId="5832"/>
    <cellStyle name="40% - Accent6 3 14 8" xfId="5833"/>
    <cellStyle name="40% - Accent6 3 15" xfId="5834"/>
    <cellStyle name="40% - Accent6 3 15 2" xfId="5835"/>
    <cellStyle name="40% - Accent6 3 15 3" xfId="5836"/>
    <cellStyle name="40% - Accent6 3 15 4" xfId="5837"/>
    <cellStyle name="40% - Accent6 3 15 5" xfId="5838"/>
    <cellStyle name="40% - Accent6 3 15 6" xfId="5839"/>
    <cellStyle name="40% - Accent6 3 15 7" xfId="5840"/>
    <cellStyle name="40% - Accent6 3 15 8" xfId="5841"/>
    <cellStyle name="40% - Accent6 3 16" xfId="5842"/>
    <cellStyle name="40% - Accent6 3 16 2" xfId="5843"/>
    <cellStyle name="40% - Accent6 3 16 3" xfId="5844"/>
    <cellStyle name="40% - Accent6 3 16 4" xfId="5845"/>
    <cellStyle name="40% - Accent6 3 16 5" xfId="5846"/>
    <cellStyle name="40% - Accent6 3 16 6" xfId="5847"/>
    <cellStyle name="40% - Accent6 3 16 7" xfId="5848"/>
    <cellStyle name="40% - Accent6 3 16 8" xfId="5849"/>
    <cellStyle name="40% - Accent6 3 17" xfId="5850"/>
    <cellStyle name="40% - Accent6 3 17 2" xfId="5851"/>
    <cellStyle name="40% - Accent6 3 17 3" xfId="5852"/>
    <cellStyle name="40% - Accent6 3 17 4" xfId="5853"/>
    <cellStyle name="40% - Accent6 3 17 5" xfId="5854"/>
    <cellStyle name="40% - Accent6 3 17 6" xfId="5855"/>
    <cellStyle name="40% - Accent6 3 17 7" xfId="5856"/>
    <cellStyle name="40% - Accent6 3 17 8" xfId="5857"/>
    <cellStyle name="40% - Accent6 3 18" xfId="5858"/>
    <cellStyle name="40% - Accent6 3 18 2" xfId="5859"/>
    <cellStyle name="40% - Accent6 3 18 3" xfId="5860"/>
    <cellStyle name="40% - Accent6 3 18 4" xfId="5861"/>
    <cellStyle name="40% - Accent6 3 18 5" xfId="5862"/>
    <cellStyle name="40% - Accent6 3 18 6" xfId="5863"/>
    <cellStyle name="40% - Accent6 3 18 7" xfId="5864"/>
    <cellStyle name="40% - Accent6 3 18 8" xfId="5865"/>
    <cellStyle name="40% - Accent6 3 19" xfId="5866"/>
    <cellStyle name="40% - Accent6 3 2" xfId="5867"/>
    <cellStyle name="40% - Accent6 3 2 2" xfId="5868"/>
    <cellStyle name="40% - Accent6 3 2 3" xfId="5869"/>
    <cellStyle name="40% - Accent6 3 2 4" xfId="5870"/>
    <cellStyle name="40% - Accent6 3 2 5" xfId="5871"/>
    <cellStyle name="40% - Accent6 3 2 6" xfId="5872"/>
    <cellStyle name="40% - Accent6 3 2 7" xfId="5873"/>
    <cellStyle name="40% - Accent6 3 2 8" xfId="5874"/>
    <cellStyle name="40% - Accent6 3 20" xfId="5875"/>
    <cellStyle name="40% - Accent6 3 21" xfId="5876"/>
    <cellStyle name="40% - Accent6 3 22" xfId="5877"/>
    <cellStyle name="40% - Accent6 3 23" xfId="5878"/>
    <cellStyle name="40% - Accent6 3 24" xfId="5879"/>
    <cellStyle name="40% - Accent6 3 25" xfId="5880"/>
    <cellStyle name="40% - Accent6 3 26" xfId="5881"/>
    <cellStyle name="40% - Accent6 3 27" xfId="5882"/>
    <cellStyle name="40% - Accent6 3 28" xfId="5883"/>
    <cellStyle name="40% - Accent6 3 29" xfId="5884"/>
    <cellStyle name="40% - Accent6 3 3" xfId="5885"/>
    <cellStyle name="40% - Accent6 3 3 2" xfId="5886"/>
    <cellStyle name="40% - Accent6 3 3 3" xfId="5887"/>
    <cellStyle name="40% - Accent6 3 3 4" xfId="5888"/>
    <cellStyle name="40% - Accent6 3 3 5" xfId="5889"/>
    <cellStyle name="40% - Accent6 3 3 6" xfId="5890"/>
    <cellStyle name="40% - Accent6 3 3 7" xfId="5891"/>
    <cellStyle name="40% - Accent6 3 3 8" xfId="5892"/>
    <cellStyle name="40% - Accent6 3 30" xfId="5893"/>
    <cellStyle name="40% - Accent6 3 31" xfId="5894"/>
    <cellStyle name="40% - Accent6 3 32" xfId="5895"/>
    <cellStyle name="40% - Accent6 3 33" xfId="5896"/>
    <cellStyle name="40% - Accent6 3 34" xfId="5897"/>
    <cellStyle name="40% - Accent6 3 35" xfId="5898"/>
    <cellStyle name="40% - Accent6 3 4" xfId="5899"/>
    <cellStyle name="40% - Accent6 3 4 2" xfId="5900"/>
    <cellStyle name="40% - Accent6 3 4 3" xfId="5901"/>
    <cellStyle name="40% - Accent6 3 4 4" xfId="5902"/>
    <cellStyle name="40% - Accent6 3 4 5" xfId="5903"/>
    <cellStyle name="40% - Accent6 3 4 6" xfId="5904"/>
    <cellStyle name="40% - Accent6 3 4 7" xfId="5905"/>
    <cellStyle name="40% - Accent6 3 4 8" xfId="5906"/>
    <cellStyle name="40% - Accent6 3 5" xfId="5907"/>
    <cellStyle name="40% - Accent6 3 5 2" xfId="5908"/>
    <cellStyle name="40% - Accent6 3 5 3" xfId="5909"/>
    <cellStyle name="40% - Accent6 3 5 4" xfId="5910"/>
    <cellStyle name="40% - Accent6 3 5 5" xfId="5911"/>
    <cellStyle name="40% - Accent6 3 5 6" xfId="5912"/>
    <cellStyle name="40% - Accent6 3 5 7" xfId="5913"/>
    <cellStyle name="40% - Accent6 3 5 8" xfId="5914"/>
    <cellStyle name="40% - Accent6 3 6" xfId="5915"/>
    <cellStyle name="40% - Accent6 3 6 2" xfId="5916"/>
    <cellStyle name="40% - Accent6 3 6 3" xfId="5917"/>
    <cellStyle name="40% - Accent6 3 6 4" xfId="5918"/>
    <cellStyle name="40% - Accent6 3 6 5" xfId="5919"/>
    <cellStyle name="40% - Accent6 3 6 6" xfId="5920"/>
    <cellStyle name="40% - Accent6 3 6 7" xfId="5921"/>
    <cellStyle name="40% - Accent6 3 6 8" xfId="5922"/>
    <cellStyle name="40% - Accent6 3 7" xfId="5923"/>
    <cellStyle name="40% - Accent6 3 7 2" xfId="5924"/>
    <cellStyle name="40% - Accent6 3 7 3" xfId="5925"/>
    <cellStyle name="40% - Accent6 3 7 4" xfId="5926"/>
    <cellStyle name="40% - Accent6 3 7 5" xfId="5927"/>
    <cellStyle name="40% - Accent6 3 7 6" xfId="5928"/>
    <cellStyle name="40% - Accent6 3 7 7" xfId="5929"/>
    <cellStyle name="40% - Accent6 3 7 8" xfId="5930"/>
    <cellStyle name="40% - Accent6 3 8" xfId="5931"/>
    <cellStyle name="40% - Accent6 3 8 2" xfId="5932"/>
    <cellStyle name="40% - Accent6 3 8 3" xfId="5933"/>
    <cellStyle name="40% - Accent6 3 8 4" xfId="5934"/>
    <cellStyle name="40% - Accent6 3 8 5" xfId="5935"/>
    <cellStyle name="40% - Accent6 3 8 6" xfId="5936"/>
    <cellStyle name="40% - Accent6 3 8 7" xfId="5937"/>
    <cellStyle name="40% - Accent6 3 8 8" xfId="5938"/>
    <cellStyle name="40% - Accent6 3 9" xfId="5939"/>
    <cellStyle name="40% - Accent6 3 9 2" xfId="5940"/>
    <cellStyle name="40% - Accent6 3 9 3" xfId="5941"/>
    <cellStyle name="40% - Accent6 3 9 4" xfId="5942"/>
    <cellStyle name="40% - Accent6 3 9 5" xfId="5943"/>
    <cellStyle name="40% - Accent6 3 9 6" xfId="5944"/>
    <cellStyle name="40% - Accent6 3 9 7" xfId="5945"/>
    <cellStyle name="40% - Accent6 3 9 8" xfId="5946"/>
    <cellStyle name="40% - Accent6 4" xfId="5947"/>
    <cellStyle name="40% - Accent6 4 10" xfId="5948"/>
    <cellStyle name="40% - Accent6 4 10 2" xfId="5949"/>
    <cellStyle name="40% - Accent6 4 10 3" xfId="5950"/>
    <cellStyle name="40% - Accent6 4 10 4" xfId="5951"/>
    <cellStyle name="40% - Accent6 4 10 5" xfId="5952"/>
    <cellStyle name="40% - Accent6 4 10 6" xfId="5953"/>
    <cellStyle name="40% - Accent6 4 10 7" xfId="5954"/>
    <cellStyle name="40% - Accent6 4 10 8" xfId="5955"/>
    <cellStyle name="40% - Accent6 4 11" xfId="5956"/>
    <cellStyle name="40% - Accent6 4 11 2" xfId="5957"/>
    <cellStyle name="40% - Accent6 4 11 3" xfId="5958"/>
    <cellStyle name="40% - Accent6 4 11 4" xfId="5959"/>
    <cellStyle name="40% - Accent6 4 11 5" xfId="5960"/>
    <cellStyle name="40% - Accent6 4 11 6" xfId="5961"/>
    <cellStyle name="40% - Accent6 4 11 7" xfId="5962"/>
    <cellStyle name="40% - Accent6 4 11 8" xfId="5963"/>
    <cellStyle name="40% - Accent6 4 12" xfId="5964"/>
    <cellStyle name="40% - Accent6 4 12 2" xfId="5965"/>
    <cellStyle name="40% - Accent6 4 12 3" xfId="5966"/>
    <cellStyle name="40% - Accent6 4 12 4" xfId="5967"/>
    <cellStyle name="40% - Accent6 4 12 5" xfId="5968"/>
    <cellStyle name="40% - Accent6 4 12 6" xfId="5969"/>
    <cellStyle name="40% - Accent6 4 12 7" xfId="5970"/>
    <cellStyle name="40% - Accent6 4 12 8" xfId="5971"/>
    <cellStyle name="40% - Accent6 4 13" xfId="5972"/>
    <cellStyle name="40% - Accent6 4 13 2" xfId="5973"/>
    <cellStyle name="40% - Accent6 4 13 3" xfId="5974"/>
    <cellStyle name="40% - Accent6 4 13 4" xfId="5975"/>
    <cellStyle name="40% - Accent6 4 13 5" xfId="5976"/>
    <cellStyle name="40% - Accent6 4 13 6" xfId="5977"/>
    <cellStyle name="40% - Accent6 4 13 7" xfId="5978"/>
    <cellStyle name="40% - Accent6 4 13 8" xfId="5979"/>
    <cellStyle name="40% - Accent6 4 14" xfId="5980"/>
    <cellStyle name="40% - Accent6 4 14 2" xfId="5981"/>
    <cellStyle name="40% - Accent6 4 14 3" xfId="5982"/>
    <cellStyle name="40% - Accent6 4 14 4" xfId="5983"/>
    <cellStyle name="40% - Accent6 4 14 5" xfId="5984"/>
    <cellStyle name="40% - Accent6 4 14 6" xfId="5985"/>
    <cellStyle name="40% - Accent6 4 14 7" xfId="5986"/>
    <cellStyle name="40% - Accent6 4 14 8" xfId="5987"/>
    <cellStyle name="40% - Accent6 4 15" xfId="5988"/>
    <cellStyle name="40% - Accent6 4 15 2" xfId="5989"/>
    <cellStyle name="40% - Accent6 4 15 3" xfId="5990"/>
    <cellStyle name="40% - Accent6 4 15 4" xfId="5991"/>
    <cellStyle name="40% - Accent6 4 15 5" xfId="5992"/>
    <cellStyle name="40% - Accent6 4 15 6" xfId="5993"/>
    <cellStyle name="40% - Accent6 4 15 7" xfId="5994"/>
    <cellStyle name="40% - Accent6 4 15 8" xfId="5995"/>
    <cellStyle name="40% - Accent6 4 16" xfId="5996"/>
    <cellStyle name="40% - Accent6 4 16 2" xfId="5997"/>
    <cellStyle name="40% - Accent6 4 16 3" xfId="5998"/>
    <cellStyle name="40% - Accent6 4 16 4" xfId="5999"/>
    <cellStyle name="40% - Accent6 4 16 5" xfId="6000"/>
    <cellStyle name="40% - Accent6 4 16 6" xfId="6001"/>
    <cellStyle name="40% - Accent6 4 16 7" xfId="6002"/>
    <cellStyle name="40% - Accent6 4 16 8" xfId="6003"/>
    <cellStyle name="40% - Accent6 4 17" xfId="6004"/>
    <cellStyle name="40% - Accent6 4 17 2" xfId="6005"/>
    <cellStyle name="40% - Accent6 4 17 3" xfId="6006"/>
    <cellStyle name="40% - Accent6 4 17 4" xfId="6007"/>
    <cellStyle name="40% - Accent6 4 17 5" xfId="6008"/>
    <cellStyle name="40% - Accent6 4 17 6" xfId="6009"/>
    <cellStyle name="40% - Accent6 4 17 7" xfId="6010"/>
    <cellStyle name="40% - Accent6 4 17 8" xfId="6011"/>
    <cellStyle name="40% - Accent6 4 18" xfId="6012"/>
    <cellStyle name="40% - Accent6 4 18 2" xfId="6013"/>
    <cellStyle name="40% - Accent6 4 18 3" xfId="6014"/>
    <cellStyle name="40% - Accent6 4 18 4" xfId="6015"/>
    <cellStyle name="40% - Accent6 4 18 5" xfId="6016"/>
    <cellStyle name="40% - Accent6 4 18 6" xfId="6017"/>
    <cellStyle name="40% - Accent6 4 18 7" xfId="6018"/>
    <cellStyle name="40% - Accent6 4 18 8" xfId="6019"/>
    <cellStyle name="40% - Accent6 4 19" xfId="6020"/>
    <cellStyle name="40% - Accent6 4 2" xfId="6021"/>
    <cellStyle name="40% - Accent6 4 2 2" xfId="6022"/>
    <cellStyle name="40% - Accent6 4 2 3" xfId="6023"/>
    <cellStyle name="40% - Accent6 4 2 4" xfId="6024"/>
    <cellStyle name="40% - Accent6 4 2 5" xfId="6025"/>
    <cellStyle name="40% - Accent6 4 2 6" xfId="6026"/>
    <cellStyle name="40% - Accent6 4 2 7" xfId="6027"/>
    <cellStyle name="40% - Accent6 4 2 8" xfId="6028"/>
    <cellStyle name="40% - Accent6 4 20" xfId="6029"/>
    <cellStyle name="40% - Accent6 4 21" xfId="6030"/>
    <cellStyle name="40% - Accent6 4 22" xfId="6031"/>
    <cellStyle name="40% - Accent6 4 23" xfId="6032"/>
    <cellStyle name="40% - Accent6 4 24" xfId="6033"/>
    <cellStyle name="40% - Accent6 4 25" xfId="6034"/>
    <cellStyle name="40% - Accent6 4 26" xfId="6035"/>
    <cellStyle name="40% - Accent6 4 27" xfId="6036"/>
    <cellStyle name="40% - Accent6 4 28" xfId="6037"/>
    <cellStyle name="40% - Accent6 4 29" xfId="6038"/>
    <cellStyle name="40% - Accent6 4 3" xfId="6039"/>
    <cellStyle name="40% - Accent6 4 3 2" xfId="6040"/>
    <cellStyle name="40% - Accent6 4 3 3" xfId="6041"/>
    <cellStyle name="40% - Accent6 4 3 4" xfId="6042"/>
    <cellStyle name="40% - Accent6 4 3 5" xfId="6043"/>
    <cellStyle name="40% - Accent6 4 3 6" xfId="6044"/>
    <cellStyle name="40% - Accent6 4 3 7" xfId="6045"/>
    <cellStyle name="40% - Accent6 4 3 8" xfId="6046"/>
    <cellStyle name="40% - Accent6 4 30" xfId="6047"/>
    <cellStyle name="40% - Accent6 4 31" xfId="6048"/>
    <cellStyle name="40% - Accent6 4 32" xfId="6049"/>
    <cellStyle name="40% - Accent6 4 33" xfId="6050"/>
    <cellStyle name="40% - Accent6 4 34" xfId="6051"/>
    <cellStyle name="40% - Accent6 4 35" xfId="6052"/>
    <cellStyle name="40% - Accent6 4 4" xfId="6053"/>
    <cellStyle name="40% - Accent6 4 4 2" xfId="6054"/>
    <cellStyle name="40% - Accent6 4 4 3" xfId="6055"/>
    <cellStyle name="40% - Accent6 4 4 4" xfId="6056"/>
    <cellStyle name="40% - Accent6 4 4 5" xfId="6057"/>
    <cellStyle name="40% - Accent6 4 4 6" xfId="6058"/>
    <cellStyle name="40% - Accent6 4 4 7" xfId="6059"/>
    <cellStyle name="40% - Accent6 4 4 8" xfId="6060"/>
    <cellStyle name="40% - Accent6 4 5" xfId="6061"/>
    <cellStyle name="40% - Accent6 4 5 2" xfId="6062"/>
    <cellStyle name="40% - Accent6 4 5 3" xfId="6063"/>
    <cellStyle name="40% - Accent6 4 5 4" xfId="6064"/>
    <cellStyle name="40% - Accent6 4 5 5" xfId="6065"/>
    <cellStyle name="40% - Accent6 4 5 6" xfId="6066"/>
    <cellStyle name="40% - Accent6 4 5 7" xfId="6067"/>
    <cellStyle name="40% - Accent6 4 5 8" xfId="6068"/>
    <cellStyle name="40% - Accent6 4 6" xfId="6069"/>
    <cellStyle name="40% - Accent6 4 6 2" xfId="6070"/>
    <cellStyle name="40% - Accent6 4 6 3" xfId="6071"/>
    <cellStyle name="40% - Accent6 4 6 4" xfId="6072"/>
    <cellStyle name="40% - Accent6 4 6 5" xfId="6073"/>
    <cellStyle name="40% - Accent6 4 6 6" xfId="6074"/>
    <cellStyle name="40% - Accent6 4 6 7" xfId="6075"/>
    <cellStyle name="40% - Accent6 4 6 8" xfId="6076"/>
    <cellStyle name="40% - Accent6 4 7" xfId="6077"/>
    <cellStyle name="40% - Accent6 4 7 2" xfId="6078"/>
    <cellStyle name="40% - Accent6 4 7 3" xfId="6079"/>
    <cellStyle name="40% - Accent6 4 7 4" xfId="6080"/>
    <cellStyle name="40% - Accent6 4 7 5" xfId="6081"/>
    <cellStyle name="40% - Accent6 4 7 6" xfId="6082"/>
    <cellStyle name="40% - Accent6 4 7 7" xfId="6083"/>
    <cellStyle name="40% - Accent6 4 7 8" xfId="6084"/>
    <cellStyle name="40% - Accent6 4 8" xfId="6085"/>
    <cellStyle name="40% - Accent6 4 8 2" xfId="6086"/>
    <cellStyle name="40% - Accent6 4 8 3" xfId="6087"/>
    <cellStyle name="40% - Accent6 4 8 4" xfId="6088"/>
    <cellStyle name="40% - Accent6 4 8 5" xfId="6089"/>
    <cellStyle name="40% - Accent6 4 8 6" xfId="6090"/>
    <cellStyle name="40% - Accent6 4 8 7" xfId="6091"/>
    <cellStyle name="40% - Accent6 4 8 8" xfId="6092"/>
    <cellStyle name="40% - Accent6 4 9" xfId="6093"/>
    <cellStyle name="40% - Accent6 4 9 2" xfId="6094"/>
    <cellStyle name="40% - Accent6 4 9 3" xfId="6095"/>
    <cellStyle name="40% - Accent6 4 9 4" xfId="6096"/>
    <cellStyle name="40% - Accent6 4 9 5" xfId="6097"/>
    <cellStyle name="40% - Accent6 4 9 6" xfId="6098"/>
    <cellStyle name="40% - Accent6 4 9 7" xfId="6099"/>
    <cellStyle name="40% - Accent6 4 9 8" xfId="6100"/>
    <cellStyle name="40% - Accent6 5" xfId="6101"/>
    <cellStyle name="40% - Accent6 5 10" xfId="6102"/>
    <cellStyle name="40% - Accent6 5 10 2" xfId="6103"/>
    <cellStyle name="40% - Accent6 5 10 3" xfId="6104"/>
    <cellStyle name="40% - Accent6 5 10 4" xfId="6105"/>
    <cellStyle name="40% - Accent6 5 10 5" xfId="6106"/>
    <cellStyle name="40% - Accent6 5 10 6" xfId="6107"/>
    <cellStyle name="40% - Accent6 5 10 7" xfId="6108"/>
    <cellStyle name="40% - Accent6 5 10 8" xfId="6109"/>
    <cellStyle name="40% - Accent6 5 11" xfId="6110"/>
    <cellStyle name="40% - Accent6 5 11 2" xfId="6111"/>
    <cellStyle name="40% - Accent6 5 11 3" xfId="6112"/>
    <cellStyle name="40% - Accent6 5 11 4" xfId="6113"/>
    <cellStyle name="40% - Accent6 5 11 5" xfId="6114"/>
    <cellStyle name="40% - Accent6 5 11 6" xfId="6115"/>
    <cellStyle name="40% - Accent6 5 11 7" xfId="6116"/>
    <cellStyle name="40% - Accent6 5 11 8" xfId="6117"/>
    <cellStyle name="40% - Accent6 5 12" xfId="6118"/>
    <cellStyle name="40% - Accent6 5 12 2" xfId="6119"/>
    <cellStyle name="40% - Accent6 5 12 3" xfId="6120"/>
    <cellStyle name="40% - Accent6 5 12 4" xfId="6121"/>
    <cellStyle name="40% - Accent6 5 12 5" xfId="6122"/>
    <cellStyle name="40% - Accent6 5 12 6" xfId="6123"/>
    <cellStyle name="40% - Accent6 5 12 7" xfId="6124"/>
    <cellStyle name="40% - Accent6 5 12 8" xfId="6125"/>
    <cellStyle name="40% - Accent6 5 13" xfId="6126"/>
    <cellStyle name="40% - Accent6 5 13 2" xfId="6127"/>
    <cellStyle name="40% - Accent6 5 13 3" xfId="6128"/>
    <cellStyle name="40% - Accent6 5 13 4" xfId="6129"/>
    <cellStyle name="40% - Accent6 5 13 5" xfId="6130"/>
    <cellStyle name="40% - Accent6 5 13 6" xfId="6131"/>
    <cellStyle name="40% - Accent6 5 13 7" xfId="6132"/>
    <cellStyle name="40% - Accent6 5 13 8" xfId="6133"/>
    <cellStyle name="40% - Accent6 5 14" xfId="6134"/>
    <cellStyle name="40% - Accent6 5 14 2" xfId="6135"/>
    <cellStyle name="40% - Accent6 5 14 3" xfId="6136"/>
    <cellStyle name="40% - Accent6 5 14 4" xfId="6137"/>
    <cellStyle name="40% - Accent6 5 14 5" xfId="6138"/>
    <cellStyle name="40% - Accent6 5 14 6" xfId="6139"/>
    <cellStyle name="40% - Accent6 5 14 7" xfId="6140"/>
    <cellStyle name="40% - Accent6 5 14 8" xfId="6141"/>
    <cellStyle name="40% - Accent6 5 15" xfId="6142"/>
    <cellStyle name="40% - Accent6 5 15 2" xfId="6143"/>
    <cellStyle name="40% - Accent6 5 15 3" xfId="6144"/>
    <cellStyle name="40% - Accent6 5 15 4" xfId="6145"/>
    <cellStyle name="40% - Accent6 5 15 5" xfId="6146"/>
    <cellStyle name="40% - Accent6 5 15 6" xfId="6147"/>
    <cellStyle name="40% - Accent6 5 15 7" xfId="6148"/>
    <cellStyle name="40% - Accent6 5 15 8" xfId="6149"/>
    <cellStyle name="40% - Accent6 5 16" xfId="6150"/>
    <cellStyle name="40% - Accent6 5 16 2" xfId="6151"/>
    <cellStyle name="40% - Accent6 5 16 3" xfId="6152"/>
    <cellStyle name="40% - Accent6 5 16 4" xfId="6153"/>
    <cellStyle name="40% - Accent6 5 16 5" xfId="6154"/>
    <cellStyle name="40% - Accent6 5 16 6" xfId="6155"/>
    <cellStyle name="40% - Accent6 5 16 7" xfId="6156"/>
    <cellStyle name="40% - Accent6 5 16 8" xfId="6157"/>
    <cellStyle name="40% - Accent6 5 17" xfId="6158"/>
    <cellStyle name="40% - Accent6 5 17 2" xfId="6159"/>
    <cellStyle name="40% - Accent6 5 17 3" xfId="6160"/>
    <cellStyle name="40% - Accent6 5 17 4" xfId="6161"/>
    <cellStyle name="40% - Accent6 5 17 5" xfId="6162"/>
    <cellStyle name="40% - Accent6 5 17 6" xfId="6163"/>
    <cellStyle name="40% - Accent6 5 17 7" xfId="6164"/>
    <cellStyle name="40% - Accent6 5 17 8" xfId="6165"/>
    <cellStyle name="40% - Accent6 5 18" xfId="6166"/>
    <cellStyle name="40% - Accent6 5 18 2" xfId="6167"/>
    <cellStyle name="40% - Accent6 5 18 3" xfId="6168"/>
    <cellStyle name="40% - Accent6 5 18 4" xfId="6169"/>
    <cellStyle name="40% - Accent6 5 18 5" xfId="6170"/>
    <cellStyle name="40% - Accent6 5 18 6" xfId="6171"/>
    <cellStyle name="40% - Accent6 5 18 7" xfId="6172"/>
    <cellStyle name="40% - Accent6 5 18 8" xfId="6173"/>
    <cellStyle name="40% - Accent6 5 19" xfId="6174"/>
    <cellStyle name="40% - Accent6 5 2" xfId="6175"/>
    <cellStyle name="40% - Accent6 5 2 2" xfId="6176"/>
    <cellStyle name="40% - Accent6 5 2 3" xfId="6177"/>
    <cellStyle name="40% - Accent6 5 2 4" xfId="6178"/>
    <cellStyle name="40% - Accent6 5 2 5" xfId="6179"/>
    <cellStyle name="40% - Accent6 5 2 6" xfId="6180"/>
    <cellStyle name="40% - Accent6 5 2 7" xfId="6181"/>
    <cellStyle name="40% - Accent6 5 2 8" xfId="6182"/>
    <cellStyle name="40% - Accent6 5 20" xfId="6183"/>
    <cellStyle name="40% - Accent6 5 21" xfId="6184"/>
    <cellStyle name="40% - Accent6 5 22" xfId="6185"/>
    <cellStyle name="40% - Accent6 5 23" xfId="6186"/>
    <cellStyle name="40% - Accent6 5 24" xfId="6187"/>
    <cellStyle name="40% - Accent6 5 25" xfId="6188"/>
    <cellStyle name="40% - Accent6 5 26" xfId="6189"/>
    <cellStyle name="40% - Accent6 5 27" xfId="6190"/>
    <cellStyle name="40% - Accent6 5 28" xfId="6191"/>
    <cellStyle name="40% - Accent6 5 29" xfId="6192"/>
    <cellStyle name="40% - Accent6 5 3" xfId="6193"/>
    <cellStyle name="40% - Accent6 5 3 2" xfId="6194"/>
    <cellStyle name="40% - Accent6 5 3 3" xfId="6195"/>
    <cellStyle name="40% - Accent6 5 3 4" xfId="6196"/>
    <cellStyle name="40% - Accent6 5 3 5" xfId="6197"/>
    <cellStyle name="40% - Accent6 5 3 6" xfId="6198"/>
    <cellStyle name="40% - Accent6 5 3 7" xfId="6199"/>
    <cellStyle name="40% - Accent6 5 3 8" xfId="6200"/>
    <cellStyle name="40% - Accent6 5 30" xfId="6201"/>
    <cellStyle name="40% - Accent6 5 31" xfId="6202"/>
    <cellStyle name="40% - Accent6 5 32" xfId="6203"/>
    <cellStyle name="40% - Accent6 5 33" xfId="6204"/>
    <cellStyle name="40% - Accent6 5 34" xfId="6205"/>
    <cellStyle name="40% - Accent6 5 35" xfId="6206"/>
    <cellStyle name="40% - Accent6 5 4" xfId="6207"/>
    <cellStyle name="40% - Accent6 5 4 2" xfId="6208"/>
    <cellStyle name="40% - Accent6 5 4 3" xfId="6209"/>
    <cellStyle name="40% - Accent6 5 4 4" xfId="6210"/>
    <cellStyle name="40% - Accent6 5 4 5" xfId="6211"/>
    <cellStyle name="40% - Accent6 5 4 6" xfId="6212"/>
    <cellStyle name="40% - Accent6 5 4 7" xfId="6213"/>
    <cellStyle name="40% - Accent6 5 4 8" xfId="6214"/>
    <cellStyle name="40% - Accent6 5 5" xfId="6215"/>
    <cellStyle name="40% - Accent6 5 5 2" xfId="6216"/>
    <cellStyle name="40% - Accent6 5 5 3" xfId="6217"/>
    <cellStyle name="40% - Accent6 5 5 4" xfId="6218"/>
    <cellStyle name="40% - Accent6 5 5 5" xfId="6219"/>
    <cellStyle name="40% - Accent6 5 5 6" xfId="6220"/>
    <cellStyle name="40% - Accent6 5 5 7" xfId="6221"/>
    <cellStyle name="40% - Accent6 5 5 8" xfId="6222"/>
    <cellStyle name="40% - Accent6 5 6" xfId="6223"/>
    <cellStyle name="40% - Accent6 5 6 2" xfId="6224"/>
    <cellStyle name="40% - Accent6 5 6 3" xfId="6225"/>
    <cellStyle name="40% - Accent6 5 6 4" xfId="6226"/>
    <cellStyle name="40% - Accent6 5 6 5" xfId="6227"/>
    <cellStyle name="40% - Accent6 5 6 6" xfId="6228"/>
    <cellStyle name="40% - Accent6 5 6 7" xfId="6229"/>
    <cellStyle name="40% - Accent6 5 6 8" xfId="6230"/>
    <cellStyle name="40% - Accent6 5 7" xfId="6231"/>
    <cellStyle name="40% - Accent6 5 7 2" xfId="6232"/>
    <cellStyle name="40% - Accent6 5 7 3" xfId="6233"/>
    <cellStyle name="40% - Accent6 5 7 4" xfId="6234"/>
    <cellStyle name="40% - Accent6 5 7 5" xfId="6235"/>
    <cellStyle name="40% - Accent6 5 7 6" xfId="6236"/>
    <cellStyle name="40% - Accent6 5 7 7" xfId="6237"/>
    <cellStyle name="40% - Accent6 5 7 8" xfId="6238"/>
    <cellStyle name="40% - Accent6 5 8" xfId="6239"/>
    <cellStyle name="40% - Accent6 5 8 2" xfId="6240"/>
    <cellStyle name="40% - Accent6 5 8 3" xfId="6241"/>
    <cellStyle name="40% - Accent6 5 8 4" xfId="6242"/>
    <cellStyle name="40% - Accent6 5 8 5" xfId="6243"/>
    <cellStyle name="40% - Accent6 5 8 6" xfId="6244"/>
    <cellStyle name="40% - Accent6 5 8 7" xfId="6245"/>
    <cellStyle name="40% - Accent6 5 8 8" xfId="6246"/>
    <cellStyle name="40% - Accent6 5 9" xfId="6247"/>
    <cellStyle name="40% - Accent6 5 9 2" xfId="6248"/>
    <cellStyle name="40% - Accent6 5 9 3" xfId="6249"/>
    <cellStyle name="40% - Accent6 5 9 4" xfId="6250"/>
    <cellStyle name="40% - Accent6 5 9 5" xfId="6251"/>
    <cellStyle name="40% - Accent6 5 9 6" xfId="6252"/>
    <cellStyle name="40% - Accent6 5 9 7" xfId="6253"/>
    <cellStyle name="40% - Accent6 5 9 8" xfId="6254"/>
    <cellStyle name="40% - Accent6 6" xfId="6255"/>
    <cellStyle name="60% - Accent1 2" xfId="6256"/>
    <cellStyle name="60% - Accent1 2 2" xfId="6257"/>
    <cellStyle name="60% - Accent1 2 3" xfId="6258"/>
    <cellStyle name="60% - Accent1 3" xfId="6259"/>
    <cellStyle name="60% - Accent1 4" xfId="6260"/>
    <cellStyle name="60% - Accent1 5" xfId="6261"/>
    <cellStyle name="60% - Accent1 6" xfId="6262"/>
    <cellStyle name="60% - Accent2 2" xfId="6263"/>
    <cellStyle name="60% - Accent2 2 2" xfId="6264"/>
    <cellStyle name="60% - Accent2 2 3" xfId="6265"/>
    <cellStyle name="60% - Accent2 3" xfId="6266"/>
    <cellStyle name="60% - Accent2 4" xfId="6267"/>
    <cellStyle name="60% - Accent2 5" xfId="6268"/>
    <cellStyle name="60% - Accent2 6" xfId="6269"/>
    <cellStyle name="60% - Accent3 2" xfId="6270"/>
    <cellStyle name="60% - Accent3 2 2" xfId="6271"/>
    <cellStyle name="60% - Accent3 2 3" xfId="6272"/>
    <cellStyle name="60% - Accent3 3" xfId="6273"/>
    <cellStyle name="60% - Accent3 4" xfId="6274"/>
    <cellStyle name="60% - Accent3 5" xfId="6275"/>
    <cellStyle name="60% - Accent3 6" xfId="6276"/>
    <cellStyle name="60% - Accent4 2" xfId="6277"/>
    <cellStyle name="60% - Accent4 2 2" xfId="6278"/>
    <cellStyle name="60% - Accent4 2 3" xfId="6279"/>
    <cellStyle name="60% - Accent4 3" xfId="6280"/>
    <cellStyle name="60% - Accent4 4" xfId="6281"/>
    <cellStyle name="60% - Accent4 5" xfId="6282"/>
    <cellStyle name="60% - Accent4 6" xfId="6283"/>
    <cellStyle name="60% - Accent5 2" xfId="6284"/>
    <cellStyle name="60% - Accent5 2 2" xfId="6285"/>
    <cellStyle name="60% - Accent5 2 3" xfId="6286"/>
    <cellStyle name="60% - Accent5 3" xfId="6287"/>
    <cellStyle name="60% - Accent5 4" xfId="6288"/>
    <cellStyle name="60% - Accent5 5" xfId="6289"/>
    <cellStyle name="60% - Accent5 6" xfId="6290"/>
    <cellStyle name="60% - Accent6 2" xfId="6291"/>
    <cellStyle name="60% - Accent6 2 2" xfId="6292"/>
    <cellStyle name="60% - Accent6 2 3" xfId="6293"/>
    <cellStyle name="60% - Accent6 3" xfId="6294"/>
    <cellStyle name="60% - Accent6 4" xfId="6295"/>
    <cellStyle name="60% - Accent6 5" xfId="6296"/>
    <cellStyle name="60% - Accent6 6" xfId="6297"/>
    <cellStyle name="Accent1 2" xfId="6298"/>
    <cellStyle name="Accent1 2 2" xfId="6299"/>
    <cellStyle name="Accent1 2 3" xfId="6300"/>
    <cellStyle name="Accent1 3" xfId="6301"/>
    <cellStyle name="Accent1 4" xfId="6302"/>
    <cellStyle name="Accent1 5" xfId="6303"/>
    <cellStyle name="Accent1 6" xfId="6304"/>
    <cellStyle name="Accent2 2" xfId="6305"/>
    <cellStyle name="Accent2 2 2" xfId="6306"/>
    <cellStyle name="Accent2 2 3" xfId="6307"/>
    <cellStyle name="Accent2 3" xfId="6308"/>
    <cellStyle name="Accent2 4" xfId="6309"/>
    <cellStyle name="Accent2 5" xfId="6310"/>
    <cellStyle name="Accent2 6" xfId="6311"/>
    <cellStyle name="Accent3 2" xfId="6312"/>
    <cellStyle name="Accent3 2 2" xfId="6313"/>
    <cellStyle name="Accent3 2 3" xfId="6314"/>
    <cellStyle name="Accent3 3" xfId="6315"/>
    <cellStyle name="Accent3 4" xfId="6316"/>
    <cellStyle name="Accent3 5" xfId="6317"/>
    <cellStyle name="Accent3 6" xfId="6318"/>
    <cellStyle name="Accent4 2" xfId="6319"/>
    <cellStyle name="Accent4 2 2" xfId="6320"/>
    <cellStyle name="Accent4 2 3" xfId="6321"/>
    <cellStyle name="Accent4 3" xfId="6322"/>
    <cellStyle name="Accent4 4" xfId="6323"/>
    <cellStyle name="Accent4 5" xfId="6324"/>
    <cellStyle name="Accent4 6" xfId="6325"/>
    <cellStyle name="Accent5 2" xfId="6326"/>
    <cellStyle name="Accent5 2 2" xfId="6327"/>
    <cellStyle name="Accent5 2 3" xfId="6328"/>
    <cellStyle name="Accent6 2" xfId="6329"/>
    <cellStyle name="Accent6 2 2" xfId="6330"/>
    <cellStyle name="Accent6 2 3" xfId="6331"/>
    <cellStyle name="Accent6 3" xfId="6332"/>
    <cellStyle name="Accent6 4" xfId="6333"/>
    <cellStyle name="Accent6 5" xfId="6334"/>
    <cellStyle name="Accent6 6" xfId="6335"/>
    <cellStyle name="Bad 2" xfId="6336"/>
    <cellStyle name="Bad 2 2" xfId="6337"/>
    <cellStyle name="Bad 2 3" xfId="6338"/>
    <cellStyle name="Bad 2 4" xfId="6339"/>
    <cellStyle name="Bad 3" xfId="6340"/>
    <cellStyle name="Bad 4" xfId="6341"/>
    <cellStyle name="Bad 5" xfId="6342"/>
    <cellStyle name="Bad 6" xfId="6343"/>
    <cellStyle name="Bad 8" xfId="6344"/>
    <cellStyle name="Bad 9" xfId="6345"/>
    <cellStyle name="Calculation 2" xfId="6346"/>
    <cellStyle name="Calculation 2 10" xfId="6347"/>
    <cellStyle name="Calculation 2 11" xfId="6348"/>
    <cellStyle name="Calculation 2 12" xfId="6349"/>
    <cellStyle name="Calculation 2 13" xfId="6350"/>
    <cellStyle name="Calculation 2 14" xfId="6351"/>
    <cellStyle name="Calculation 2 15" xfId="6352"/>
    <cellStyle name="Calculation 2 16" xfId="6353"/>
    <cellStyle name="Calculation 2 17" xfId="6354"/>
    <cellStyle name="Calculation 2 18" xfId="6355"/>
    <cellStyle name="Calculation 2 19" xfId="6356"/>
    <cellStyle name="Calculation 2 2" xfId="6357"/>
    <cellStyle name="Calculation 2 2 2" xfId="6358"/>
    <cellStyle name="Calculation 2 2 2 2" xfId="6359"/>
    <cellStyle name="Calculation 2 20" xfId="6360"/>
    <cellStyle name="Calculation 2 21" xfId="6361"/>
    <cellStyle name="Calculation 2 3" xfId="6362"/>
    <cellStyle name="Calculation 2 4" xfId="6363"/>
    <cellStyle name="Calculation 2 5" xfId="6364"/>
    <cellStyle name="Calculation 2 6" xfId="6365"/>
    <cellStyle name="Calculation 2 7" xfId="6366"/>
    <cellStyle name="Calculation 2 8" xfId="6367"/>
    <cellStyle name="Calculation 2 9" xfId="6368"/>
    <cellStyle name="Calculation 3" xfId="6369"/>
    <cellStyle name="Calculation 3 10" xfId="6370"/>
    <cellStyle name="Calculation 3 11" xfId="6371"/>
    <cellStyle name="Calculation 3 12" xfId="6372"/>
    <cellStyle name="Calculation 3 13" xfId="6373"/>
    <cellStyle name="Calculation 3 14" xfId="6374"/>
    <cellStyle name="Calculation 3 15" xfId="6375"/>
    <cellStyle name="Calculation 3 16" xfId="6376"/>
    <cellStyle name="Calculation 3 17" xfId="6377"/>
    <cellStyle name="Calculation 3 18" xfId="6378"/>
    <cellStyle name="Calculation 3 19" xfId="6379"/>
    <cellStyle name="Calculation 3 2" xfId="6380"/>
    <cellStyle name="Calculation 3 3" xfId="6381"/>
    <cellStyle name="Calculation 3 4" xfId="6382"/>
    <cellStyle name="Calculation 3 5" xfId="6383"/>
    <cellStyle name="Calculation 3 6" xfId="6384"/>
    <cellStyle name="Calculation 3 7" xfId="6385"/>
    <cellStyle name="Calculation 3 8" xfId="6386"/>
    <cellStyle name="Calculation 3 9" xfId="6387"/>
    <cellStyle name="Calculation 4" xfId="6388"/>
    <cellStyle name="Calculation 4 10" xfId="6389"/>
    <cellStyle name="Calculation 4 11" xfId="6390"/>
    <cellStyle name="Calculation 4 12" xfId="6391"/>
    <cellStyle name="Calculation 4 13" xfId="6392"/>
    <cellStyle name="Calculation 4 14" xfId="6393"/>
    <cellStyle name="Calculation 4 15" xfId="6394"/>
    <cellStyle name="Calculation 4 16" xfId="6395"/>
    <cellStyle name="Calculation 4 17" xfId="6396"/>
    <cellStyle name="Calculation 4 18" xfId="6397"/>
    <cellStyle name="Calculation 4 19" xfId="6398"/>
    <cellStyle name="Calculation 4 2" xfId="6399"/>
    <cellStyle name="Calculation 4 3" xfId="6400"/>
    <cellStyle name="Calculation 4 4" xfId="6401"/>
    <cellStyle name="Calculation 4 5" xfId="6402"/>
    <cellStyle name="Calculation 4 6" xfId="6403"/>
    <cellStyle name="Calculation 4 7" xfId="6404"/>
    <cellStyle name="Calculation 4 8" xfId="6405"/>
    <cellStyle name="Calculation 4 9" xfId="6406"/>
    <cellStyle name="Calculation 5" xfId="6407"/>
    <cellStyle name="Calculation 5 10" xfId="6408"/>
    <cellStyle name="Calculation 5 11" xfId="6409"/>
    <cellStyle name="Calculation 5 12" xfId="6410"/>
    <cellStyle name="Calculation 5 13" xfId="6411"/>
    <cellStyle name="Calculation 5 14" xfId="6412"/>
    <cellStyle name="Calculation 5 15" xfId="6413"/>
    <cellStyle name="Calculation 5 16" xfId="6414"/>
    <cellStyle name="Calculation 5 17" xfId="6415"/>
    <cellStyle name="Calculation 5 18" xfId="6416"/>
    <cellStyle name="Calculation 5 19" xfId="6417"/>
    <cellStyle name="Calculation 5 2" xfId="6418"/>
    <cellStyle name="Calculation 5 3" xfId="6419"/>
    <cellStyle name="Calculation 5 4" xfId="6420"/>
    <cellStyle name="Calculation 5 5" xfId="6421"/>
    <cellStyle name="Calculation 5 6" xfId="6422"/>
    <cellStyle name="Calculation 5 7" xfId="6423"/>
    <cellStyle name="Calculation 5 8" xfId="6424"/>
    <cellStyle name="Calculation 5 9" xfId="6425"/>
    <cellStyle name="Calculation 6" xfId="6426"/>
    <cellStyle name="Calculation 6 2" xfId="6427"/>
    <cellStyle name="Calculation 6 3" xfId="6428"/>
    <cellStyle name="Check Cell 2" xfId="6429"/>
    <cellStyle name="Check Cell 2 2" xfId="6430"/>
    <cellStyle name="Check Cell 2 3" xfId="6431"/>
    <cellStyle name="Comma" xfId="1" builtinId="3"/>
    <cellStyle name="Comma [0] 10" xfId="6432"/>
    <cellStyle name="Comma [0] 11" xfId="6433"/>
    <cellStyle name="Comma [0] 2" xfId="6434"/>
    <cellStyle name="Comma [0] 2 10" xfId="6435"/>
    <cellStyle name="Comma [0] 2 2" xfId="6436"/>
    <cellStyle name="Comma [0] 2 2 2" xfId="6437"/>
    <cellStyle name="Comma [0] 2 2 2 10" xfId="6438"/>
    <cellStyle name="Comma [0] 2 2 2 10 2" xfId="6439"/>
    <cellStyle name="Comma [0] 2 2 2 10 3" xfId="6440"/>
    <cellStyle name="Comma [0] 2 2 2 11" xfId="6441"/>
    <cellStyle name="Comma [0] 2 2 2 12" xfId="6442"/>
    <cellStyle name="Comma [0] 2 2 2 2" xfId="6443"/>
    <cellStyle name="Comma [0] 2 2 2 2 10" xfId="6444"/>
    <cellStyle name="Comma [0] 2 2 2 2 2" xfId="6445"/>
    <cellStyle name="Comma [0] 2 2 2 2 2 2" xfId="6446"/>
    <cellStyle name="Comma [0] 2 2 2 2 2 2 2" xfId="6447"/>
    <cellStyle name="Comma [0] 2 2 2 2 2 2 2 2" xfId="6448"/>
    <cellStyle name="Comma [0] 2 2 2 2 2 2 2 3" xfId="6449"/>
    <cellStyle name="Comma [0] 2 2 2 2 2 2 3" xfId="6450"/>
    <cellStyle name="Comma [0] 2 2 2 2 2 2 4" xfId="6451"/>
    <cellStyle name="Comma [0] 2 2 2 2 2 3" xfId="6452"/>
    <cellStyle name="Comma [0] 2 2 2 2 2 3 2" xfId="6453"/>
    <cellStyle name="Comma [0] 2 2 2 2 2 3 3" xfId="6454"/>
    <cellStyle name="Comma [0] 2 2 2 2 2 4" xfId="6455"/>
    <cellStyle name="Comma [0] 2 2 2 2 2 5" xfId="6456"/>
    <cellStyle name="Comma [0] 2 2 2 2 3" xfId="6457"/>
    <cellStyle name="Comma [0] 2 2 2 2 3 2" xfId="6458"/>
    <cellStyle name="Comma [0] 2 2 2 2 3 2 2" xfId="6459"/>
    <cellStyle name="Comma [0] 2 2 2 2 3 2 2 2" xfId="6460"/>
    <cellStyle name="Comma [0] 2 2 2 2 3 2 2 3" xfId="6461"/>
    <cellStyle name="Comma [0] 2 2 2 2 3 2 3" xfId="6462"/>
    <cellStyle name="Comma [0] 2 2 2 2 3 2 4" xfId="6463"/>
    <cellStyle name="Comma [0] 2 2 2 2 3 3" xfId="6464"/>
    <cellStyle name="Comma [0] 2 2 2 2 3 3 2" xfId="6465"/>
    <cellStyle name="Comma [0] 2 2 2 2 3 3 3" xfId="6466"/>
    <cellStyle name="Comma [0] 2 2 2 2 3 4" xfId="6467"/>
    <cellStyle name="Comma [0] 2 2 2 2 3 5" xfId="6468"/>
    <cellStyle name="Comma [0] 2 2 2 2 4" xfId="6469"/>
    <cellStyle name="Comma [0] 2 2 2 2 4 2" xfId="6470"/>
    <cellStyle name="Comma [0] 2 2 2 2 4 2 2" xfId="6471"/>
    <cellStyle name="Comma [0] 2 2 2 2 4 2 2 2" xfId="6472"/>
    <cellStyle name="Comma [0] 2 2 2 2 4 2 2 3" xfId="6473"/>
    <cellStyle name="Comma [0] 2 2 2 2 4 2 3" xfId="6474"/>
    <cellStyle name="Comma [0] 2 2 2 2 4 2 4" xfId="6475"/>
    <cellStyle name="Comma [0] 2 2 2 2 4 3" xfId="6476"/>
    <cellStyle name="Comma [0] 2 2 2 2 4 3 2" xfId="6477"/>
    <cellStyle name="Comma [0] 2 2 2 2 4 3 3" xfId="6478"/>
    <cellStyle name="Comma [0] 2 2 2 2 4 4" xfId="6479"/>
    <cellStyle name="Comma [0] 2 2 2 2 4 5" xfId="6480"/>
    <cellStyle name="Comma [0] 2 2 2 2 5" xfId="6481"/>
    <cellStyle name="Comma [0] 2 2 2 2 5 2" xfId="6482"/>
    <cellStyle name="Comma [0] 2 2 2 2 5 2 2" xfId="6483"/>
    <cellStyle name="Comma [0] 2 2 2 2 5 2 2 2" xfId="6484"/>
    <cellStyle name="Comma [0] 2 2 2 2 5 2 2 3" xfId="6485"/>
    <cellStyle name="Comma [0] 2 2 2 2 5 2 3" xfId="6486"/>
    <cellStyle name="Comma [0] 2 2 2 2 5 2 4" xfId="6487"/>
    <cellStyle name="Comma [0] 2 2 2 2 5 3" xfId="6488"/>
    <cellStyle name="Comma [0] 2 2 2 2 5 3 2" xfId="6489"/>
    <cellStyle name="Comma [0] 2 2 2 2 5 3 3" xfId="6490"/>
    <cellStyle name="Comma [0] 2 2 2 2 5 4" xfId="6491"/>
    <cellStyle name="Comma [0] 2 2 2 2 5 5" xfId="6492"/>
    <cellStyle name="Comma [0] 2 2 2 2 6" xfId="6493"/>
    <cellStyle name="Comma [0] 2 2 2 2 6 2" xfId="6494"/>
    <cellStyle name="Comma [0] 2 2 2 2 6 2 2" xfId="6495"/>
    <cellStyle name="Comma [0] 2 2 2 2 6 2 3" xfId="6496"/>
    <cellStyle name="Comma [0] 2 2 2 2 6 3" xfId="6497"/>
    <cellStyle name="Comma [0] 2 2 2 2 6 4" xfId="6498"/>
    <cellStyle name="Comma [0] 2 2 2 2 7" xfId="6499"/>
    <cellStyle name="Comma [0] 2 2 2 2 7 2" xfId="6500"/>
    <cellStyle name="Comma [0] 2 2 2 2 7 3" xfId="6501"/>
    <cellStyle name="Comma [0] 2 2 2 2 8" xfId="6502"/>
    <cellStyle name="Comma [0] 2 2 2 2 9" xfId="6503"/>
    <cellStyle name="Comma [0] 2 2 2 3" xfId="6504"/>
    <cellStyle name="Comma [0] 2 2 2 3 10" xfId="6505"/>
    <cellStyle name="Comma [0] 2 2 2 3 2" xfId="6506"/>
    <cellStyle name="Comma [0] 2 2 2 3 2 2" xfId="6507"/>
    <cellStyle name="Comma [0] 2 2 2 3 2 2 2" xfId="6508"/>
    <cellStyle name="Comma [0] 2 2 2 3 2 2 2 2" xfId="6509"/>
    <cellStyle name="Comma [0] 2 2 2 3 2 2 2 3" xfId="6510"/>
    <cellStyle name="Comma [0] 2 2 2 3 2 2 3" xfId="6511"/>
    <cellStyle name="Comma [0] 2 2 2 3 2 2 4" xfId="6512"/>
    <cellStyle name="Comma [0] 2 2 2 3 2 3" xfId="6513"/>
    <cellStyle name="Comma [0] 2 2 2 3 2 3 2" xfId="6514"/>
    <cellStyle name="Comma [0] 2 2 2 3 2 3 3" xfId="6515"/>
    <cellStyle name="Comma [0] 2 2 2 3 2 4" xfId="6516"/>
    <cellStyle name="Comma [0] 2 2 2 3 2 5" xfId="6517"/>
    <cellStyle name="Comma [0] 2 2 2 3 3" xfId="6518"/>
    <cellStyle name="Comma [0] 2 2 2 3 3 2" xfId="6519"/>
    <cellStyle name="Comma [0] 2 2 2 3 3 2 2" xfId="6520"/>
    <cellStyle name="Comma [0] 2 2 2 3 3 2 2 2" xfId="6521"/>
    <cellStyle name="Comma [0] 2 2 2 3 3 2 2 3" xfId="6522"/>
    <cellStyle name="Comma [0] 2 2 2 3 3 2 3" xfId="6523"/>
    <cellStyle name="Comma [0] 2 2 2 3 3 2 4" xfId="6524"/>
    <cellStyle name="Comma [0] 2 2 2 3 3 3" xfId="6525"/>
    <cellStyle name="Comma [0] 2 2 2 3 3 3 2" xfId="6526"/>
    <cellStyle name="Comma [0] 2 2 2 3 3 3 3" xfId="6527"/>
    <cellStyle name="Comma [0] 2 2 2 3 3 4" xfId="6528"/>
    <cellStyle name="Comma [0] 2 2 2 3 3 5" xfId="6529"/>
    <cellStyle name="Comma [0] 2 2 2 3 4" xfId="6530"/>
    <cellStyle name="Comma [0] 2 2 2 3 4 2" xfId="6531"/>
    <cellStyle name="Comma [0] 2 2 2 3 4 2 2" xfId="6532"/>
    <cellStyle name="Comma [0] 2 2 2 3 4 2 2 2" xfId="6533"/>
    <cellStyle name="Comma [0] 2 2 2 3 4 2 2 3" xfId="6534"/>
    <cellStyle name="Comma [0] 2 2 2 3 4 2 3" xfId="6535"/>
    <cellStyle name="Comma [0] 2 2 2 3 4 2 4" xfId="6536"/>
    <cellStyle name="Comma [0] 2 2 2 3 4 3" xfId="6537"/>
    <cellStyle name="Comma [0] 2 2 2 3 4 3 2" xfId="6538"/>
    <cellStyle name="Comma [0] 2 2 2 3 4 3 3" xfId="6539"/>
    <cellStyle name="Comma [0] 2 2 2 3 4 4" xfId="6540"/>
    <cellStyle name="Comma [0] 2 2 2 3 4 5" xfId="6541"/>
    <cellStyle name="Comma [0] 2 2 2 3 5" xfId="6542"/>
    <cellStyle name="Comma [0] 2 2 2 3 5 2" xfId="6543"/>
    <cellStyle name="Comma [0] 2 2 2 3 5 2 2" xfId="6544"/>
    <cellStyle name="Comma [0] 2 2 2 3 5 2 2 2" xfId="6545"/>
    <cellStyle name="Comma [0] 2 2 2 3 5 2 2 3" xfId="6546"/>
    <cellStyle name="Comma [0] 2 2 2 3 5 2 3" xfId="6547"/>
    <cellStyle name="Comma [0] 2 2 2 3 5 2 4" xfId="6548"/>
    <cellStyle name="Comma [0] 2 2 2 3 5 3" xfId="6549"/>
    <cellStyle name="Comma [0] 2 2 2 3 5 3 2" xfId="6550"/>
    <cellStyle name="Comma [0] 2 2 2 3 5 3 3" xfId="6551"/>
    <cellStyle name="Comma [0] 2 2 2 3 5 4" xfId="6552"/>
    <cellStyle name="Comma [0] 2 2 2 3 5 5" xfId="6553"/>
    <cellStyle name="Comma [0] 2 2 2 3 6" xfId="6554"/>
    <cellStyle name="Comma [0] 2 2 2 3 6 2" xfId="6555"/>
    <cellStyle name="Comma [0] 2 2 2 3 6 2 2" xfId="6556"/>
    <cellStyle name="Comma [0] 2 2 2 3 6 2 3" xfId="6557"/>
    <cellStyle name="Comma [0] 2 2 2 3 6 3" xfId="6558"/>
    <cellStyle name="Comma [0] 2 2 2 3 6 4" xfId="6559"/>
    <cellStyle name="Comma [0] 2 2 2 3 7" xfId="6560"/>
    <cellStyle name="Comma [0] 2 2 2 3 7 2" xfId="6561"/>
    <cellStyle name="Comma [0] 2 2 2 3 7 3" xfId="6562"/>
    <cellStyle name="Comma [0] 2 2 2 3 8" xfId="6563"/>
    <cellStyle name="Comma [0] 2 2 2 3 9" xfId="6564"/>
    <cellStyle name="Comma [0] 2 2 2 4" xfId="6565"/>
    <cellStyle name="Comma [0] 2 2 2 4 2" xfId="6566"/>
    <cellStyle name="Comma [0] 2 2 2 4 2 2" xfId="6567"/>
    <cellStyle name="Comma [0] 2 2 2 4 2 2 2" xfId="6568"/>
    <cellStyle name="Comma [0] 2 2 2 4 2 2 3" xfId="6569"/>
    <cellStyle name="Comma [0] 2 2 2 4 2 3" xfId="6570"/>
    <cellStyle name="Comma [0] 2 2 2 4 2 4" xfId="6571"/>
    <cellStyle name="Comma [0] 2 2 2 4 3" xfId="6572"/>
    <cellStyle name="Comma [0] 2 2 2 4 3 2" xfId="6573"/>
    <cellStyle name="Comma [0] 2 2 2 4 3 3" xfId="6574"/>
    <cellStyle name="Comma [0] 2 2 2 4 4" xfId="6575"/>
    <cellStyle name="Comma [0] 2 2 2 4 5" xfId="6576"/>
    <cellStyle name="Comma [0] 2 2 2 5" xfId="6577"/>
    <cellStyle name="Comma [0] 2 2 2 5 2" xfId="6578"/>
    <cellStyle name="Comma [0] 2 2 2 5 2 2" xfId="6579"/>
    <cellStyle name="Comma [0] 2 2 2 5 2 2 2" xfId="6580"/>
    <cellStyle name="Comma [0] 2 2 2 5 2 2 3" xfId="6581"/>
    <cellStyle name="Comma [0] 2 2 2 5 2 3" xfId="6582"/>
    <cellStyle name="Comma [0] 2 2 2 5 2 4" xfId="6583"/>
    <cellStyle name="Comma [0] 2 2 2 5 3" xfId="6584"/>
    <cellStyle name="Comma [0] 2 2 2 5 3 2" xfId="6585"/>
    <cellStyle name="Comma [0] 2 2 2 5 3 3" xfId="6586"/>
    <cellStyle name="Comma [0] 2 2 2 5 4" xfId="6587"/>
    <cellStyle name="Comma [0] 2 2 2 5 5" xfId="6588"/>
    <cellStyle name="Comma [0] 2 2 2 6" xfId="6589"/>
    <cellStyle name="Comma [0] 2 2 2 6 2" xfId="6590"/>
    <cellStyle name="Comma [0] 2 2 2 6 2 2" xfId="6591"/>
    <cellStyle name="Comma [0] 2 2 2 6 2 2 2" xfId="6592"/>
    <cellStyle name="Comma [0] 2 2 2 6 2 2 3" xfId="6593"/>
    <cellStyle name="Comma [0] 2 2 2 6 2 3" xfId="6594"/>
    <cellStyle name="Comma [0] 2 2 2 6 2 4" xfId="6595"/>
    <cellStyle name="Comma [0] 2 2 2 6 3" xfId="6596"/>
    <cellStyle name="Comma [0] 2 2 2 6 3 2" xfId="6597"/>
    <cellStyle name="Comma [0] 2 2 2 6 3 3" xfId="6598"/>
    <cellStyle name="Comma [0] 2 2 2 6 4" xfId="6599"/>
    <cellStyle name="Comma [0] 2 2 2 6 5" xfId="6600"/>
    <cellStyle name="Comma [0] 2 2 2 7" xfId="6601"/>
    <cellStyle name="Comma [0] 2 2 2 7 2" xfId="6602"/>
    <cellStyle name="Comma [0] 2 2 2 7 2 2" xfId="6603"/>
    <cellStyle name="Comma [0] 2 2 2 7 2 2 2" xfId="6604"/>
    <cellStyle name="Comma [0] 2 2 2 7 2 2 3" xfId="6605"/>
    <cellStyle name="Comma [0] 2 2 2 7 2 3" xfId="6606"/>
    <cellStyle name="Comma [0] 2 2 2 7 2 4" xfId="6607"/>
    <cellStyle name="Comma [0] 2 2 2 7 3" xfId="6608"/>
    <cellStyle name="Comma [0] 2 2 2 7 3 2" xfId="6609"/>
    <cellStyle name="Comma [0] 2 2 2 7 3 3" xfId="6610"/>
    <cellStyle name="Comma [0] 2 2 2 7 4" xfId="6611"/>
    <cellStyle name="Comma [0] 2 2 2 7 5" xfId="6612"/>
    <cellStyle name="Comma [0] 2 2 2 8" xfId="6613"/>
    <cellStyle name="Comma [0] 2 2 2 8 2" xfId="6614"/>
    <cellStyle name="Comma [0] 2 2 2 8 2 2" xfId="6615"/>
    <cellStyle name="Comma [0] 2 2 2 8 2 3" xfId="6616"/>
    <cellStyle name="Comma [0] 2 2 2 8 3" xfId="6617"/>
    <cellStyle name="Comma [0] 2 2 2 8 4" xfId="6618"/>
    <cellStyle name="Comma [0] 2 2 2 9" xfId="6619"/>
    <cellStyle name="Comma [0] 2 2 2 9 2" xfId="6620"/>
    <cellStyle name="Comma [0] 2 2 2 9 3" xfId="6621"/>
    <cellStyle name="Comma [0] 2 2 3" xfId="6622"/>
    <cellStyle name="Comma [0] 2 2 3 10" xfId="6623"/>
    <cellStyle name="Comma [0] 2 2 3 11" xfId="6624"/>
    <cellStyle name="Comma [0] 2 2 3 2" xfId="6625"/>
    <cellStyle name="Comma [0] 2 2 3 2 10" xfId="6626"/>
    <cellStyle name="Comma [0] 2 2 3 2 2" xfId="6627"/>
    <cellStyle name="Comma [0] 2 2 3 2 2 2" xfId="6628"/>
    <cellStyle name="Comma [0] 2 2 3 2 2 2 2" xfId="6629"/>
    <cellStyle name="Comma [0] 2 2 3 2 2 2 2 2" xfId="6630"/>
    <cellStyle name="Comma [0] 2 2 3 2 2 2 2 3" xfId="6631"/>
    <cellStyle name="Comma [0] 2 2 3 2 2 2 3" xfId="6632"/>
    <cellStyle name="Comma [0] 2 2 3 2 2 2 4" xfId="6633"/>
    <cellStyle name="Comma [0] 2 2 3 2 2 3" xfId="6634"/>
    <cellStyle name="Comma [0] 2 2 3 2 2 3 2" xfId="6635"/>
    <cellStyle name="Comma [0] 2 2 3 2 2 3 3" xfId="6636"/>
    <cellStyle name="Comma [0] 2 2 3 2 2 4" xfId="6637"/>
    <cellStyle name="Comma [0] 2 2 3 2 2 5" xfId="6638"/>
    <cellStyle name="Comma [0] 2 2 3 2 3" xfId="6639"/>
    <cellStyle name="Comma [0] 2 2 3 2 3 2" xfId="6640"/>
    <cellStyle name="Comma [0] 2 2 3 2 3 2 2" xfId="6641"/>
    <cellStyle name="Comma [0] 2 2 3 2 3 2 2 2" xfId="6642"/>
    <cellStyle name="Comma [0] 2 2 3 2 3 2 2 3" xfId="6643"/>
    <cellStyle name="Comma [0] 2 2 3 2 3 2 3" xfId="6644"/>
    <cellStyle name="Comma [0] 2 2 3 2 3 2 4" xfId="6645"/>
    <cellStyle name="Comma [0] 2 2 3 2 3 3" xfId="6646"/>
    <cellStyle name="Comma [0] 2 2 3 2 3 3 2" xfId="6647"/>
    <cellStyle name="Comma [0] 2 2 3 2 3 3 3" xfId="6648"/>
    <cellStyle name="Comma [0] 2 2 3 2 3 4" xfId="6649"/>
    <cellStyle name="Comma [0] 2 2 3 2 3 5" xfId="6650"/>
    <cellStyle name="Comma [0] 2 2 3 2 4" xfId="6651"/>
    <cellStyle name="Comma [0] 2 2 3 2 4 2" xfId="6652"/>
    <cellStyle name="Comma [0] 2 2 3 2 4 2 2" xfId="6653"/>
    <cellStyle name="Comma [0] 2 2 3 2 4 2 2 2" xfId="6654"/>
    <cellStyle name="Comma [0] 2 2 3 2 4 2 2 3" xfId="6655"/>
    <cellStyle name="Comma [0] 2 2 3 2 4 2 3" xfId="6656"/>
    <cellStyle name="Comma [0] 2 2 3 2 4 2 4" xfId="6657"/>
    <cellStyle name="Comma [0] 2 2 3 2 4 3" xfId="6658"/>
    <cellStyle name="Comma [0] 2 2 3 2 4 3 2" xfId="6659"/>
    <cellStyle name="Comma [0] 2 2 3 2 4 3 3" xfId="6660"/>
    <cellStyle name="Comma [0] 2 2 3 2 4 4" xfId="6661"/>
    <cellStyle name="Comma [0] 2 2 3 2 4 5" xfId="6662"/>
    <cellStyle name="Comma [0] 2 2 3 2 5" xfId="6663"/>
    <cellStyle name="Comma [0] 2 2 3 2 5 2" xfId="6664"/>
    <cellStyle name="Comma [0] 2 2 3 2 5 2 2" xfId="6665"/>
    <cellStyle name="Comma [0] 2 2 3 2 5 2 2 2" xfId="6666"/>
    <cellStyle name="Comma [0] 2 2 3 2 5 2 2 3" xfId="6667"/>
    <cellStyle name="Comma [0] 2 2 3 2 5 2 3" xfId="6668"/>
    <cellStyle name="Comma [0] 2 2 3 2 5 2 4" xfId="6669"/>
    <cellStyle name="Comma [0] 2 2 3 2 5 3" xfId="6670"/>
    <cellStyle name="Comma [0] 2 2 3 2 5 3 2" xfId="6671"/>
    <cellStyle name="Comma [0] 2 2 3 2 5 3 3" xfId="6672"/>
    <cellStyle name="Comma [0] 2 2 3 2 5 4" xfId="6673"/>
    <cellStyle name="Comma [0] 2 2 3 2 5 5" xfId="6674"/>
    <cellStyle name="Comma [0] 2 2 3 2 6" xfId="6675"/>
    <cellStyle name="Comma [0] 2 2 3 2 6 2" xfId="6676"/>
    <cellStyle name="Comma [0] 2 2 3 2 6 2 2" xfId="6677"/>
    <cellStyle name="Comma [0] 2 2 3 2 6 2 3" xfId="6678"/>
    <cellStyle name="Comma [0] 2 2 3 2 6 3" xfId="6679"/>
    <cellStyle name="Comma [0] 2 2 3 2 6 4" xfId="6680"/>
    <cellStyle name="Comma [0] 2 2 3 2 7" xfId="6681"/>
    <cellStyle name="Comma [0] 2 2 3 2 7 2" xfId="6682"/>
    <cellStyle name="Comma [0] 2 2 3 2 7 3" xfId="6683"/>
    <cellStyle name="Comma [0] 2 2 3 2 8" xfId="6684"/>
    <cellStyle name="Comma [0] 2 2 3 2 9" xfId="6685"/>
    <cellStyle name="Comma [0] 2 2 3 3" xfId="6686"/>
    <cellStyle name="Comma [0] 2 2 3 3 2" xfId="6687"/>
    <cellStyle name="Comma [0] 2 2 3 3 2 2" xfId="6688"/>
    <cellStyle name="Comma [0] 2 2 3 3 2 2 2" xfId="6689"/>
    <cellStyle name="Comma [0] 2 2 3 3 2 2 3" xfId="6690"/>
    <cellStyle name="Comma [0] 2 2 3 3 2 3" xfId="6691"/>
    <cellStyle name="Comma [0] 2 2 3 3 2 4" xfId="6692"/>
    <cellStyle name="Comma [0] 2 2 3 3 3" xfId="6693"/>
    <cellStyle name="Comma [0] 2 2 3 3 3 2" xfId="6694"/>
    <cellStyle name="Comma [0] 2 2 3 3 3 3" xfId="6695"/>
    <cellStyle name="Comma [0] 2 2 3 3 4" xfId="6696"/>
    <cellStyle name="Comma [0] 2 2 3 3 5" xfId="6697"/>
    <cellStyle name="Comma [0] 2 2 3 4" xfId="6698"/>
    <cellStyle name="Comma [0] 2 2 3 4 2" xfId="6699"/>
    <cellStyle name="Comma [0] 2 2 3 4 2 2" xfId="6700"/>
    <cellStyle name="Comma [0] 2 2 3 4 2 2 2" xfId="6701"/>
    <cellStyle name="Comma [0] 2 2 3 4 2 2 3" xfId="6702"/>
    <cellStyle name="Comma [0] 2 2 3 4 2 3" xfId="6703"/>
    <cellStyle name="Comma [0] 2 2 3 4 2 4" xfId="6704"/>
    <cellStyle name="Comma [0] 2 2 3 4 3" xfId="6705"/>
    <cellStyle name="Comma [0] 2 2 3 4 3 2" xfId="6706"/>
    <cellStyle name="Comma [0] 2 2 3 4 3 3" xfId="6707"/>
    <cellStyle name="Comma [0] 2 2 3 4 4" xfId="6708"/>
    <cellStyle name="Comma [0] 2 2 3 4 5" xfId="6709"/>
    <cellStyle name="Comma [0] 2 2 3 5" xfId="6710"/>
    <cellStyle name="Comma [0] 2 2 3 5 2" xfId="6711"/>
    <cellStyle name="Comma [0] 2 2 3 5 2 2" xfId="6712"/>
    <cellStyle name="Comma [0] 2 2 3 5 2 2 2" xfId="6713"/>
    <cellStyle name="Comma [0] 2 2 3 5 2 2 3" xfId="6714"/>
    <cellStyle name="Comma [0] 2 2 3 5 2 3" xfId="6715"/>
    <cellStyle name="Comma [0] 2 2 3 5 2 4" xfId="6716"/>
    <cellStyle name="Comma [0] 2 2 3 5 3" xfId="6717"/>
    <cellStyle name="Comma [0] 2 2 3 5 3 2" xfId="6718"/>
    <cellStyle name="Comma [0] 2 2 3 5 3 3" xfId="6719"/>
    <cellStyle name="Comma [0] 2 2 3 5 4" xfId="6720"/>
    <cellStyle name="Comma [0] 2 2 3 5 5" xfId="6721"/>
    <cellStyle name="Comma [0] 2 2 3 6" xfId="6722"/>
    <cellStyle name="Comma [0] 2 2 3 6 2" xfId="6723"/>
    <cellStyle name="Comma [0] 2 2 3 6 2 2" xfId="6724"/>
    <cellStyle name="Comma [0] 2 2 3 6 2 2 2" xfId="6725"/>
    <cellStyle name="Comma [0] 2 2 3 6 2 2 3" xfId="6726"/>
    <cellStyle name="Comma [0] 2 2 3 6 2 3" xfId="6727"/>
    <cellStyle name="Comma [0] 2 2 3 6 2 4" xfId="6728"/>
    <cellStyle name="Comma [0] 2 2 3 6 3" xfId="6729"/>
    <cellStyle name="Comma [0] 2 2 3 6 3 2" xfId="6730"/>
    <cellStyle name="Comma [0] 2 2 3 6 3 3" xfId="6731"/>
    <cellStyle name="Comma [0] 2 2 3 6 4" xfId="6732"/>
    <cellStyle name="Comma [0] 2 2 3 6 5" xfId="6733"/>
    <cellStyle name="Comma [0] 2 2 3 7" xfId="6734"/>
    <cellStyle name="Comma [0] 2 2 3 7 2" xfId="6735"/>
    <cellStyle name="Comma [0] 2 2 3 7 2 2" xfId="6736"/>
    <cellStyle name="Comma [0] 2 2 3 7 2 3" xfId="6737"/>
    <cellStyle name="Comma [0] 2 2 3 7 3" xfId="6738"/>
    <cellStyle name="Comma [0] 2 2 3 7 4" xfId="6739"/>
    <cellStyle name="Comma [0] 2 2 3 8" xfId="6740"/>
    <cellStyle name="Comma [0] 2 2 3 8 2" xfId="6741"/>
    <cellStyle name="Comma [0] 2 2 3 8 3" xfId="6742"/>
    <cellStyle name="Comma [0] 2 2 3 9" xfId="6743"/>
    <cellStyle name="Comma [0] 2 2 4" xfId="6744"/>
    <cellStyle name="Comma [0] 2 2 4 10" xfId="6745"/>
    <cellStyle name="Comma [0] 2 2 4 2" xfId="6746"/>
    <cellStyle name="Comma [0] 2 2 4 2 2" xfId="6747"/>
    <cellStyle name="Comma [0] 2 2 4 2 2 2" xfId="6748"/>
    <cellStyle name="Comma [0] 2 2 4 2 2 2 2" xfId="6749"/>
    <cellStyle name="Comma [0] 2 2 4 2 2 2 3" xfId="6750"/>
    <cellStyle name="Comma [0] 2 2 4 2 2 3" xfId="6751"/>
    <cellStyle name="Comma [0] 2 2 4 2 2 4" xfId="6752"/>
    <cellStyle name="Comma [0] 2 2 4 2 3" xfId="6753"/>
    <cellStyle name="Comma [0] 2 2 4 2 3 2" xfId="6754"/>
    <cellStyle name="Comma [0] 2 2 4 2 3 3" xfId="6755"/>
    <cellStyle name="Comma [0] 2 2 4 2 4" xfId="6756"/>
    <cellStyle name="Comma [0] 2 2 4 2 5" xfId="6757"/>
    <cellStyle name="Comma [0] 2 2 4 3" xfId="6758"/>
    <cellStyle name="Comma [0] 2 2 4 3 2" xfId="6759"/>
    <cellStyle name="Comma [0] 2 2 4 3 2 2" xfId="6760"/>
    <cellStyle name="Comma [0] 2 2 4 3 2 2 2" xfId="6761"/>
    <cellStyle name="Comma [0] 2 2 4 3 2 2 3" xfId="6762"/>
    <cellStyle name="Comma [0] 2 2 4 3 2 3" xfId="6763"/>
    <cellStyle name="Comma [0] 2 2 4 3 2 4" xfId="6764"/>
    <cellStyle name="Comma [0] 2 2 4 3 3" xfId="6765"/>
    <cellStyle name="Comma [0] 2 2 4 3 3 2" xfId="6766"/>
    <cellStyle name="Comma [0] 2 2 4 3 3 3" xfId="6767"/>
    <cellStyle name="Comma [0] 2 2 4 3 4" xfId="6768"/>
    <cellStyle name="Comma [0] 2 2 4 3 5" xfId="6769"/>
    <cellStyle name="Comma [0] 2 2 4 4" xfId="6770"/>
    <cellStyle name="Comma [0] 2 2 4 4 2" xfId="6771"/>
    <cellStyle name="Comma [0] 2 2 4 4 2 2" xfId="6772"/>
    <cellStyle name="Comma [0] 2 2 4 4 2 2 2" xfId="6773"/>
    <cellStyle name="Comma [0] 2 2 4 4 2 2 3" xfId="6774"/>
    <cellStyle name="Comma [0] 2 2 4 4 2 3" xfId="6775"/>
    <cellStyle name="Comma [0] 2 2 4 4 2 4" xfId="6776"/>
    <cellStyle name="Comma [0] 2 2 4 4 3" xfId="6777"/>
    <cellStyle name="Comma [0] 2 2 4 4 3 2" xfId="6778"/>
    <cellStyle name="Comma [0] 2 2 4 4 3 3" xfId="6779"/>
    <cellStyle name="Comma [0] 2 2 4 4 4" xfId="6780"/>
    <cellStyle name="Comma [0] 2 2 4 4 5" xfId="6781"/>
    <cellStyle name="Comma [0] 2 2 4 5" xfId="6782"/>
    <cellStyle name="Comma [0] 2 2 4 5 2" xfId="6783"/>
    <cellStyle name="Comma [0] 2 2 4 5 2 2" xfId="6784"/>
    <cellStyle name="Comma [0] 2 2 4 5 2 2 2" xfId="6785"/>
    <cellStyle name="Comma [0] 2 2 4 5 2 2 3" xfId="6786"/>
    <cellStyle name="Comma [0] 2 2 4 5 2 3" xfId="6787"/>
    <cellStyle name="Comma [0] 2 2 4 5 2 4" xfId="6788"/>
    <cellStyle name="Comma [0] 2 2 4 5 3" xfId="6789"/>
    <cellStyle name="Comma [0] 2 2 4 5 3 2" xfId="6790"/>
    <cellStyle name="Comma [0] 2 2 4 5 3 3" xfId="6791"/>
    <cellStyle name="Comma [0] 2 2 4 5 4" xfId="6792"/>
    <cellStyle name="Comma [0] 2 2 4 5 5" xfId="6793"/>
    <cellStyle name="Comma [0] 2 2 4 6" xfId="6794"/>
    <cellStyle name="Comma [0] 2 2 4 6 2" xfId="6795"/>
    <cellStyle name="Comma [0] 2 2 4 6 2 2" xfId="6796"/>
    <cellStyle name="Comma [0] 2 2 4 6 2 3" xfId="6797"/>
    <cellStyle name="Comma [0] 2 2 4 6 3" xfId="6798"/>
    <cellStyle name="Comma [0] 2 2 4 6 4" xfId="6799"/>
    <cellStyle name="Comma [0] 2 2 4 7" xfId="6800"/>
    <cellStyle name="Comma [0] 2 2 4 7 2" xfId="6801"/>
    <cellStyle name="Comma [0] 2 2 4 7 3" xfId="6802"/>
    <cellStyle name="Comma [0] 2 2 4 8" xfId="6803"/>
    <cellStyle name="Comma [0] 2 2 4 9" xfId="6804"/>
    <cellStyle name="Comma [0] 2 2 5" xfId="6805"/>
    <cellStyle name="Comma [0] 2 2 5 2" xfId="6806"/>
    <cellStyle name="Comma [0] 2 2 5 2 2" xfId="6807"/>
    <cellStyle name="Comma [0] 2 2 5 3" xfId="6808"/>
    <cellStyle name="Comma [0] 2 2 5 3 2" xfId="6809"/>
    <cellStyle name="Comma [0] 2 2 5 3 2 2" xfId="6810"/>
    <cellStyle name="Comma [0] 2 2 5 3 2 3" xfId="6811"/>
    <cellStyle name="Comma [0] 2 2 5 3 3" xfId="6812"/>
    <cellStyle name="Comma [0] 2 2 5 3 4" xfId="6813"/>
    <cellStyle name="Comma [0] 2 2 5 4" xfId="6814"/>
    <cellStyle name="Comma [0] 2 2 5 4 2" xfId="6815"/>
    <cellStyle name="Comma [0] 2 2 5 4 3" xfId="6816"/>
    <cellStyle name="Comma [0] 2 2 5 5" xfId="6817"/>
    <cellStyle name="Comma [0] 2 2 5 6" xfId="6818"/>
    <cellStyle name="Comma [0] 2 2 5 7" xfId="6819"/>
    <cellStyle name="Comma [0] 2 2 6" xfId="6820"/>
    <cellStyle name="Comma [0] 2 2 6 2" xfId="6821"/>
    <cellStyle name="Comma [0] 2 2 7" xfId="6822"/>
    <cellStyle name="Comma [0] 2 2 7 2" xfId="6823"/>
    <cellStyle name="Comma [0] 2 2 7 2 2" xfId="6824"/>
    <cellStyle name="Comma [0] 2 2 7 2 2 2" xfId="6825"/>
    <cellStyle name="Comma [0] 2 2 7 2 2 2 2" xfId="6826"/>
    <cellStyle name="Comma [0] 2 2 7 2 2 2 3" xfId="6827"/>
    <cellStyle name="Comma [0] 2 2 7 2 2 3" xfId="6828"/>
    <cellStyle name="Comma [0] 2 2 7 2 2 4" xfId="6829"/>
    <cellStyle name="Comma [0] 2 2 7 2 3" xfId="6830"/>
    <cellStyle name="Comma [0] 2 2 7 2 3 2" xfId="6831"/>
    <cellStyle name="Comma [0] 2 2 7 2 3 3" xfId="6832"/>
    <cellStyle name="Comma [0] 2 2 7 2 4" xfId="6833"/>
    <cellStyle name="Comma [0] 2 2 7 2 5" xfId="6834"/>
    <cellStyle name="Comma [0] 2 2 7 3" xfId="6835"/>
    <cellStyle name="Comma [0] 2 2 7 3 2" xfId="6836"/>
    <cellStyle name="Comma [0] 2 2 7 3 2 2" xfId="6837"/>
    <cellStyle name="Comma [0] 2 2 7 3 2 2 2" xfId="6838"/>
    <cellStyle name="Comma [0] 2 2 7 3 2 2 3" xfId="6839"/>
    <cellStyle name="Comma [0] 2 2 7 3 2 3" xfId="6840"/>
    <cellStyle name="Comma [0] 2 2 7 3 2 4" xfId="6841"/>
    <cellStyle name="Comma [0] 2 2 7 3 3" xfId="6842"/>
    <cellStyle name="Comma [0] 2 2 7 3 3 2" xfId="6843"/>
    <cellStyle name="Comma [0] 2 2 7 3 3 3" xfId="6844"/>
    <cellStyle name="Comma [0] 2 2 7 3 4" xfId="6845"/>
    <cellStyle name="Comma [0] 2 2 7 3 5" xfId="6846"/>
    <cellStyle name="Comma [0] 2 2 7 4" xfId="6847"/>
    <cellStyle name="Comma [0] 2 2 7 4 2" xfId="6848"/>
    <cellStyle name="Comma [0] 2 2 7 4 2 2" xfId="6849"/>
    <cellStyle name="Comma [0] 2 2 7 4 2 2 2" xfId="6850"/>
    <cellStyle name="Comma [0] 2 2 7 4 2 2 3" xfId="6851"/>
    <cellStyle name="Comma [0] 2 2 7 4 2 3" xfId="6852"/>
    <cellStyle name="Comma [0] 2 2 7 4 2 4" xfId="6853"/>
    <cellStyle name="Comma [0] 2 2 7 4 3" xfId="6854"/>
    <cellStyle name="Comma [0] 2 2 7 4 3 2" xfId="6855"/>
    <cellStyle name="Comma [0] 2 2 7 4 3 3" xfId="6856"/>
    <cellStyle name="Comma [0] 2 2 7 4 4" xfId="6857"/>
    <cellStyle name="Comma [0] 2 2 7 4 5" xfId="6858"/>
    <cellStyle name="Comma [0] 2 2 7 5" xfId="6859"/>
    <cellStyle name="Comma [0] 2 2 7 5 2" xfId="6860"/>
    <cellStyle name="Comma [0] 2 2 7 5 2 2" xfId="6861"/>
    <cellStyle name="Comma [0] 2 2 7 5 2 3" xfId="6862"/>
    <cellStyle name="Comma [0] 2 2 7 5 3" xfId="6863"/>
    <cellStyle name="Comma [0] 2 2 7 5 4" xfId="6864"/>
    <cellStyle name="Comma [0] 2 2 7 6" xfId="6865"/>
    <cellStyle name="Comma [0] 2 2 7 6 2" xfId="6866"/>
    <cellStyle name="Comma [0] 2 2 7 6 3" xfId="6867"/>
    <cellStyle name="Comma [0] 2 2 7 7" xfId="6868"/>
    <cellStyle name="Comma [0] 2 2 7 8" xfId="6869"/>
    <cellStyle name="Comma [0] 2 2 7 9" xfId="6870"/>
    <cellStyle name="Comma [0] 2 2 8" xfId="6871"/>
    <cellStyle name="Comma [0] 2 2 8 2" xfId="6872"/>
    <cellStyle name="Comma [0] 2 2 8 3" xfId="6873"/>
    <cellStyle name="Comma [0] 2 2 9" xfId="6874"/>
    <cellStyle name="Comma [0] 2 3" xfId="6875"/>
    <cellStyle name="Comma [0] 2 3 2" xfId="6876"/>
    <cellStyle name="Comma [0] 2 3 2 10" xfId="6877"/>
    <cellStyle name="Comma [0] 2 3 2 11" xfId="6878"/>
    <cellStyle name="Comma [0] 2 3 2 2" xfId="6879"/>
    <cellStyle name="Comma [0] 2 3 2 2 2" xfId="6880"/>
    <cellStyle name="Comma [0] 2 3 2 2 2 2" xfId="6881"/>
    <cellStyle name="Comma [0] 2 3 2 2 2 2 2" xfId="6882"/>
    <cellStyle name="Comma [0] 2 3 2 2 2 2 2 2" xfId="6883"/>
    <cellStyle name="Comma [0] 2 3 2 2 2 2 2 3" xfId="6884"/>
    <cellStyle name="Comma [0] 2 3 2 2 2 2 3" xfId="6885"/>
    <cellStyle name="Comma [0] 2 3 2 2 2 2 4" xfId="6886"/>
    <cellStyle name="Comma [0] 2 3 2 2 2 3" xfId="6887"/>
    <cellStyle name="Comma [0] 2 3 2 2 2 3 2" xfId="6888"/>
    <cellStyle name="Comma [0] 2 3 2 2 2 3 3" xfId="6889"/>
    <cellStyle name="Comma [0] 2 3 2 2 2 4" xfId="6890"/>
    <cellStyle name="Comma [0] 2 3 2 2 2 5" xfId="6891"/>
    <cellStyle name="Comma [0] 2 3 2 2 3" xfId="6892"/>
    <cellStyle name="Comma [0] 2 3 2 2 3 2" xfId="6893"/>
    <cellStyle name="Comma [0] 2 3 2 2 3 2 2" xfId="6894"/>
    <cellStyle name="Comma [0] 2 3 2 2 3 2 2 2" xfId="6895"/>
    <cellStyle name="Comma [0] 2 3 2 2 3 2 2 3" xfId="6896"/>
    <cellStyle name="Comma [0] 2 3 2 2 3 2 3" xfId="6897"/>
    <cellStyle name="Comma [0] 2 3 2 2 3 2 4" xfId="6898"/>
    <cellStyle name="Comma [0] 2 3 2 2 3 3" xfId="6899"/>
    <cellStyle name="Comma [0] 2 3 2 2 3 3 2" xfId="6900"/>
    <cellStyle name="Comma [0] 2 3 2 2 3 3 3" xfId="6901"/>
    <cellStyle name="Comma [0] 2 3 2 2 3 4" xfId="6902"/>
    <cellStyle name="Comma [0] 2 3 2 2 3 5" xfId="6903"/>
    <cellStyle name="Comma [0] 2 3 2 2 4" xfId="6904"/>
    <cellStyle name="Comma [0] 2 3 2 2 4 2" xfId="6905"/>
    <cellStyle name="Comma [0] 2 3 2 2 4 2 2" xfId="6906"/>
    <cellStyle name="Comma [0] 2 3 2 2 4 2 2 2" xfId="6907"/>
    <cellStyle name="Comma [0] 2 3 2 2 4 2 2 3" xfId="6908"/>
    <cellStyle name="Comma [0] 2 3 2 2 4 2 3" xfId="6909"/>
    <cellStyle name="Comma [0] 2 3 2 2 4 2 4" xfId="6910"/>
    <cellStyle name="Comma [0] 2 3 2 2 4 3" xfId="6911"/>
    <cellStyle name="Comma [0] 2 3 2 2 4 3 2" xfId="6912"/>
    <cellStyle name="Comma [0] 2 3 2 2 4 3 3" xfId="6913"/>
    <cellStyle name="Comma [0] 2 3 2 2 4 4" xfId="6914"/>
    <cellStyle name="Comma [0] 2 3 2 2 4 5" xfId="6915"/>
    <cellStyle name="Comma [0] 2 3 2 2 5" xfId="6916"/>
    <cellStyle name="Comma [0] 2 3 2 2 5 2" xfId="6917"/>
    <cellStyle name="Comma [0] 2 3 2 2 5 2 2" xfId="6918"/>
    <cellStyle name="Comma [0] 2 3 2 2 5 2 3" xfId="6919"/>
    <cellStyle name="Comma [0] 2 3 2 2 5 3" xfId="6920"/>
    <cellStyle name="Comma [0] 2 3 2 2 5 4" xfId="6921"/>
    <cellStyle name="Comma [0] 2 3 2 2 6" xfId="6922"/>
    <cellStyle name="Comma [0] 2 3 2 2 6 2" xfId="6923"/>
    <cellStyle name="Comma [0] 2 3 2 2 6 3" xfId="6924"/>
    <cellStyle name="Comma [0] 2 3 2 2 7" xfId="6925"/>
    <cellStyle name="Comma [0] 2 3 2 2 8" xfId="6926"/>
    <cellStyle name="Comma [0] 2 3 2 2 9" xfId="6927"/>
    <cellStyle name="Comma [0] 2 3 2 3" xfId="6928"/>
    <cellStyle name="Comma [0] 2 3 2 3 2" xfId="6929"/>
    <cellStyle name="Comma [0] 2 3 2 3 2 2" xfId="6930"/>
    <cellStyle name="Comma [0] 2 3 2 3 2 2 2" xfId="6931"/>
    <cellStyle name="Comma [0] 2 3 2 3 2 2 2 2" xfId="6932"/>
    <cellStyle name="Comma [0] 2 3 2 3 2 2 2 3" xfId="6933"/>
    <cellStyle name="Comma [0] 2 3 2 3 2 2 3" xfId="6934"/>
    <cellStyle name="Comma [0] 2 3 2 3 2 2 4" xfId="6935"/>
    <cellStyle name="Comma [0] 2 3 2 3 2 3" xfId="6936"/>
    <cellStyle name="Comma [0] 2 3 2 3 2 3 2" xfId="6937"/>
    <cellStyle name="Comma [0] 2 3 2 3 2 3 3" xfId="6938"/>
    <cellStyle name="Comma [0] 2 3 2 3 2 4" xfId="6939"/>
    <cellStyle name="Comma [0] 2 3 2 3 2 5" xfId="6940"/>
    <cellStyle name="Comma [0] 2 3 2 3 3" xfId="6941"/>
    <cellStyle name="Comma [0] 2 3 2 3 3 2" xfId="6942"/>
    <cellStyle name="Comma [0] 2 3 2 3 3 2 2" xfId="6943"/>
    <cellStyle name="Comma [0] 2 3 2 3 3 2 2 2" xfId="6944"/>
    <cellStyle name="Comma [0] 2 3 2 3 3 2 2 3" xfId="6945"/>
    <cellStyle name="Comma [0] 2 3 2 3 3 2 3" xfId="6946"/>
    <cellStyle name="Comma [0] 2 3 2 3 3 2 4" xfId="6947"/>
    <cellStyle name="Comma [0] 2 3 2 3 3 3" xfId="6948"/>
    <cellStyle name="Comma [0] 2 3 2 3 3 3 2" xfId="6949"/>
    <cellStyle name="Comma [0] 2 3 2 3 3 3 3" xfId="6950"/>
    <cellStyle name="Comma [0] 2 3 2 3 3 4" xfId="6951"/>
    <cellStyle name="Comma [0] 2 3 2 3 3 5" xfId="6952"/>
    <cellStyle name="Comma [0] 2 3 2 3 4" xfId="6953"/>
    <cellStyle name="Comma [0] 2 3 2 3 4 2" xfId="6954"/>
    <cellStyle name="Comma [0] 2 3 2 3 4 2 2" xfId="6955"/>
    <cellStyle name="Comma [0] 2 3 2 3 4 2 2 2" xfId="6956"/>
    <cellStyle name="Comma [0] 2 3 2 3 4 2 2 3" xfId="6957"/>
    <cellStyle name="Comma [0] 2 3 2 3 4 2 3" xfId="6958"/>
    <cellStyle name="Comma [0] 2 3 2 3 4 2 4" xfId="6959"/>
    <cellStyle name="Comma [0] 2 3 2 3 4 3" xfId="6960"/>
    <cellStyle name="Comma [0] 2 3 2 3 4 3 2" xfId="6961"/>
    <cellStyle name="Comma [0] 2 3 2 3 4 3 3" xfId="6962"/>
    <cellStyle name="Comma [0] 2 3 2 3 4 4" xfId="6963"/>
    <cellStyle name="Comma [0] 2 3 2 3 4 5" xfId="6964"/>
    <cellStyle name="Comma [0] 2 3 2 3 5" xfId="6965"/>
    <cellStyle name="Comma [0] 2 3 2 3 5 2" xfId="6966"/>
    <cellStyle name="Comma [0] 2 3 2 3 5 2 2" xfId="6967"/>
    <cellStyle name="Comma [0] 2 3 2 3 5 2 3" xfId="6968"/>
    <cellStyle name="Comma [0] 2 3 2 3 5 3" xfId="6969"/>
    <cellStyle name="Comma [0] 2 3 2 3 5 4" xfId="6970"/>
    <cellStyle name="Comma [0] 2 3 2 3 6" xfId="6971"/>
    <cellStyle name="Comma [0] 2 3 2 3 6 2" xfId="6972"/>
    <cellStyle name="Comma [0] 2 3 2 3 6 3" xfId="6973"/>
    <cellStyle name="Comma [0] 2 3 2 3 7" xfId="6974"/>
    <cellStyle name="Comma [0] 2 3 2 3 8" xfId="6975"/>
    <cellStyle name="Comma [0] 2 3 2 3 9" xfId="6976"/>
    <cellStyle name="Comma [0] 2 3 2 4" xfId="6977"/>
    <cellStyle name="Comma [0] 2 3 2 4 2" xfId="6978"/>
    <cellStyle name="Comma [0] 2 3 2 4 2 2" xfId="6979"/>
    <cellStyle name="Comma [0] 2 3 2 4 2 2 2" xfId="6980"/>
    <cellStyle name="Comma [0] 2 3 2 4 2 2 3" xfId="6981"/>
    <cellStyle name="Comma [0] 2 3 2 4 2 3" xfId="6982"/>
    <cellStyle name="Comma [0] 2 3 2 4 2 4" xfId="6983"/>
    <cellStyle name="Comma [0] 2 3 2 4 3" xfId="6984"/>
    <cellStyle name="Comma [0] 2 3 2 4 3 2" xfId="6985"/>
    <cellStyle name="Comma [0] 2 3 2 4 3 3" xfId="6986"/>
    <cellStyle name="Comma [0] 2 3 2 4 4" xfId="6987"/>
    <cellStyle name="Comma [0] 2 3 2 4 5" xfId="6988"/>
    <cellStyle name="Comma [0] 2 3 2 5" xfId="6989"/>
    <cellStyle name="Comma [0] 2 3 2 5 2" xfId="6990"/>
    <cellStyle name="Comma [0] 2 3 2 5 2 2" xfId="6991"/>
    <cellStyle name="Comma [0] 2 3 2 5 2 2 2" xfId="6992"/>
    <cellStyle name="Comma [0] 2 3 2 5 2 2 3" xfId="6993"/>
    <cellStyle name="Comma [0] 2 3 2 5 2 3" xfId="6994"/>
    <cellStyle name="Comma [0] 2 3 2 5 2 4" xfId="6995"/>
    <cellStyle name="Comma [0] 2 3 2 5 3" xfId="6996"/>
    <cellStyle name="Comma [0] 2 3 2 5 3 2" xfId="6997"/>
    <cellStyle name="Comma [0] 2 3 2 5 3 3" xfId="6998"/>
    <cellStyle name="Comma [0] 2 3 2 5 4" xfId="6999"/>
    <cellStyle name="Comma [0] 2 3 2 5 5" xfId="7000"/>
    <cellStyle name="Comma [0] 2 3 2 6" xfId="7001"/>
    <cellStyle name="Comma [0] 2 3 2 6 2" xfId="7002"/>
    <cellStyle name="Comma [0] 2 3 2 6 2 2" xfId="7003"/>
    <cellStyle name="Comma [0] 2 3 2 6 2 2 2" xfId="7004"/>
    <cellStyle name="Comma [0] 2 3 2 6 2 2 3" xfId="7005"/>
    <cellStyle name="Comma [0] 2 3 2 6 2 3" xfId="7006"/>
    <cellStyle name="Comma [0] 2 3 2 6 2 4" xfId="7007"/>
    <cellStyle name="Comma [0] 2 3 2 6 3" xfId="7008"/>
    <cellStyle name="Comma [0] 2 3 2 6 3 2" xfId="7009"/>
    <cellStyle name="Comma [0] 2 3 2 6 3 3" xfId="7010"/>
    <cellStyle name="Comma [0] 2 3 2 6 4" xfId="7011"/>
    <cellStyle name="Comma [0] 2 3 2 6 5" xfId="7012"/>
    <cellStyle name="Comma [0] 2 3 2 7" xfId="7013"/>
    <cellStyle name="Comma [0] 2 3 2 7 2" xfId="7014"/>
    <cellStyle name="Comma [0] 2 3 2 7 2 2" xfId="7015"/>
    <cellStyle name="Comma [0] 2 3 2 7 2 3" xfId="7016"/>
    <cellStyle name="Comma [0] 2 3 2 7 3" xfId="7017"/>
    <cellStyle name="Comma [0] 2 3 2 7 4" xfId="7018"/>
    <cellStyle name="Comma [0] 2 3 2 8" xfId="7019"/>
    <cellStyle name="Comma [0] 2 3 2 8 2" xfId="7020"/>
    <cellStyle name="Comma [0] 2 3 2 8 3" xfId="7021"/>
    <cellStyle name="Comma [0] 2 3 2 9" xfId="7022"/>
    <cellStyle name="Comma [0] 2 3 3" xfId="7023"/>
    <cellStyle name="Comma [0] 2 3 3 10" xfId="7024"/>
    <cellStyle name="Comma [0] 2 3 3 2" xfId="7025"/>
    <cellStyle name="Comma [0] 2 3 3 2 2" xfId="7026"/>
    <cellStyle name="Comma [0] 2 3 3 2 2 2" xfId="7027"/>
    <cellStyle name="Comma [0] 2 3 3 2 2 2 2" xfId="7028"/>
    <cellStyle name="Comma [0] 2 3 3 2 2 2 2 2" xfId="7029"/>
    <cellStyle name="Comma [0] 2 3 3 2 2 2 2 3" xfId="7030"/>
    <cellStyle name="Comma [0] 2 3 3 2 2 2 3" xfId="7031"/>
    <cellStyle name="Comma [0] 2 3 3 2 2 2 4" xfId="7032"/>
    <cellStyle name="Comma [0] 2 3 3 2 2 3" xfId="7033"/>
    <cellStyle name="Comma [0] 2 3 3 2 2 3 2" xfId="7034"/>
    <cellStyle name="Comma [0] 2 3 3 2 2 3 3" xfId="7035"/>
    <cellStyle name="Comma [0] 2 3 3 2 2 4" xfId="7036"/>
    <cellStyle name="Comma [0] 2 3 3 2 2 5" xfId="7037"/>
    <cellStyle name="Comma [0] 2 3 3 2 3" xfId="7038"/>
    <cellStyle name="Comma [0] 2 3 3 2 3 2" xfId="7039"/>
    <cellStyle name="Comma [0] 2 3 3 2 3 2 2" xfId="7040"/>
    <cellStyle name="Comma [0] 2 3 3 2 3 2 2 2" xfId="7041"/>
    <cellStyle name="Comma [0] 2 3 3 2 3 2 2 3" xfId="7042"/>
    <cellStyle name="Comma [0] 2 3 3 2 3 2 3" xfId="7043"/>
    <cellStyle name="Comma [0] 2 3 3 2 3 2 4" xfId="7044"/>
    <cellStyle name="Comma [0] 2 3 3 2 3 3" xfId="7045"/>
    <cellStyle name="Comma [0] 2 3 3 2 3 3 2" xfId="7046"/>
    <cellStyle name="Comma [0] 2 3 3 2 3 3 3" xfId="7047"/>
    <cellStyle name="Comma [0] 2 3 3 2 3 4" xfId="7048"/>
    <cellStyle name="Comma [0] 2 3 3 2 3 5" xfId="7049"/>
    <cellStyle name="Comma [0] 2 3 3 2 4" xfId="7050"/>
    <cellStyle name="Comma [0] 2 3 3 2 4 2" xfId="7051"/>
    <cellStyle name="Comma [0] 2 3 3 2 4 2 2" xfId="7052"/>
    <cellStyle name="Comma [0] 2 3 3 2 4 2 2 2" xfId="7053"/>
    <cellStyle name="Comma [0] 2 3 3 2 4 2 2 3" xfId="7054"/>
    <cellStyle name="Comma [0] 2 3 3 2 4 2 3" xfId="7055"/>
    <cellStyle name="Comma [0] 2 3 3 2 4 2 4" xfId="7056"/>
    <cellStyle name="Comma [0] 2 3 3 2 4 3" xfId="7057"/>
    <cellStyle name="Comma [0] 2 3 3 2 4 3 2" xfId="7058"/>
    <cellStyle name="Comma [0] 2 3 3 2 4 3 3" xfId="7059"/>
    <cellStyle name="Comma [0] 2 3 3 2 4 4" xfId="7060"/>
    <cellStyle name="Comma [0] 2 3 3 2 4 5" xfId="7061"/>
    <cellStyle name="Comma [0] 2 3 3 2 5" xfId="7062"/>
    <cellStyle name="Comma [0] 2 3 3 2 5 2" xfId="7063"/>
    <cellStyle name="Comma [0] 2 3 3 2 5 2 2" xfId="7064"/>
    <cellStyle name="Comma [0] 2 3 3 2 5 2 3" xfId="7065"/>
    <cellStyle name="Comma [0] 2 3 3 2 5 3" xfId="7066"/>
    <cellStyle name="Comma [0] 2 3 3 2 5 4" xfId="7067"/>
    <cellStyle name="Comma [0] 2 3 3 2 6" xfId="7068"/>
    <cellStyle name="Comma [0] 2 3 3 2 6 2" xfId="7069"/>
    <cellStyle name="Comma [0] 2 3 3 2 6 3" xfId="7070"/>
    <cellStyle name="Comma [0] 2 3 3 2 7" xfId="7071"/>
    <cellStyle name="Comma [0] 2 3 3 2 8" xfId="7072"/>
    <cellStyle name="Comma [0] 2 3 3 2 9" xfId="7073"/>
    <cellStyle name="Comma [0] 2 3 3 3" xfId="7074"/>
    <cellStyle name="Comma [0] 2 3 3 3 2" xfId="7075"/>
    <cellStyle name="Comma [0] 2 3 3 3 2 2" xfId="7076"/>
    <cellStyle name="Comma [0] 2 3 3 3 2 2 2" xfId="7077"/>
    <cellStyle name="Comma [0] 2 3 3 3 2 2 3" xfId="7078"/>
    <cellStyle name="Comma [0] 2 3 3 3 2 3" xfId="7079"/>
    <cellStyle name="Comma [0] 2 3 3 3 2 4" xfId="7080"/>
    <cellStyle name="Comma [0] 2 3 3 3 3" xfId="7081"/>
    <cellStyle name="Comma [0] 2 3 3 3 3 2" xfId="7082"/>
    <cellStyle name="Comma [0] 2 3 3 3 3 3" xfId="7083"/>
    <cellStyle name="Comma [0] 2 3 3 3 4" xfId="7084"/>
    <cellStyle name="Comma [0] 2 3 3 3 5" xfId="7085"/>
    <cellStyle name="Comma [0] 2 3 3 4" xfId="7086"/>
    <cellStyle name="Comma [0] 2 3 3 4 2" xfId="7087"/>
    <cellStyle name="Comma [0] 2 3 3 4 2 2" xfId="7088"/>
    <cellStyle name="Comma [0] 2 3 3 4 2 2 2" xfId="7089"/>
    <cellStyle name="Comma [0] 2 3 3 4 2 2 3" xfId="7090"/>
    <cellStyle name="Comma [0] 2 3 3 4 2 3" xfId="7091"/>
    <cellStyle name="Comma [0] 2 3 3 4 2 4" xfId="7092"/>
    <cellStyle name="Comma [0] 2 3 3 4 3" xfId="7093"/>
    <cellStyle name="Comma [0] 2 3 3 4 3 2" xfId="7094"/>
    <cellStyle name="Comma [0] 2 3 3 4 3 3" xfId="7095"/>
    <cellStyle name="Comma [0] 2 3 3 4 4" xfId="7096"/>
    <cellStyle name="Comma [0] 2 3 3 4 5" xfId="7097"/>
    <cellStyle name="Comma [0] 2 3 3 5" xfId="7098"/>
    <cellStyle name="Comma [0] 2 3 3 5 2" xfId="7099"/>
    <cellStyle name="Comma [0] 2 3 3 5 2 2" xfId="7100"/>
    <cellStyle name="Comma [0] 2 3 3 5 2 2 2" xfId="7101"/>
    <cellStyle name="Comma [0] 2 3 3 5 2 2 3" xfId="7102"/>
    <cellStyle name="Comma [0] 2 3 3 5 2 3" xfId="7103"/>
    <cellStyle name="Comma [0] 2 3 3 5 2 4" xfId="7104"/>
    <cellStyle name="Comma [0] 2 3 3 5 3" xfId="7105"/>
    <cellStyle name="Comma [0] 2 3 3 5 3 2" xfId="7106"/>
    <cellStyle name="Comma [0] 2 3 3 5 3 3" xfId="7107"/>
    <cellStyle name="Comma [0] 2 3 3 5 4" xfId="7108"/>
    <cellStyle name="Comma [0] 2 3 3 5 5" xfId="7109"/>
    <cellStyle name="Comma [0] 2 3 3 6" xfId="7110"/>
    <cellStyle name="Comma [0] 2 3 3 6 2" xfId="7111"/>
    <cellStyle name="Comma [0] 2 3 3 6 2 2" xfId="7112"/>
    <cellStyle name="Comma [0] 2 3 3 6 2 3" xfId="7113"/>
    <cellStyle name="Comma [0] 2 3 3 6 3" xfId="7114"/>
    <cellStyle name="Comma [0] 2 3 3 6 4" xfId="7115"/>
    <cellStyle name="Comma [0] 2 3 3 7" xfId="7116"/>
    <cellStyle name="Comma [0] 2 3 3 7 2" xfId="7117"/>
    <cellStyle name="Comma [0] 2 3 3 7 3" xfId="7118"/>
    <cellStyle name="Comma [0] 2 3 3 8" xfId="7119"/>
    <cellStyle name="Comma [0] 2 3 3 9" xfId="7120"/>
    <cellStyle name="Comma [0] 2 3 4" xfId="7121"/>
    <cellStyle name="Comma [0] 2 3 4 2" xfId="7122"/>
    <cellStyle name="Comma [0] 2 3 4 2 2" xfId="7123"/>
    <cellStyle name="Comma [0] 2 3 4 2 2 2" xfId="7124"/>
    <cellStyle name="Comma [0] 2 3 4 2 2 2 2" xfId="7125"/>
    <cellStyle name="Comma [0] 2 3 4 2 2 2 3" xfId="7126"/>
    <cellStyle name="Comma [0] 2 3 4 2 2 3" xfId="7127"/>
    <cellStyle name="Comma [0] 2 3 4 2 2 4" xfId="7128"/>
    <cellStyle name="Comma [0] 2 3 4 2 3" xfId="7129"/>
    <cellStyle name="Comma [0] 2 3 4 2 3 2" xfId="7130"/>
    <cellStyle name="Comma [0] 2 3 4 2 3 3" xfId="7131"/>
    <cellStyle name="Comma [0] 2 3 4 2 4" xfId="7132"/>
    <cellStyle name="Comma [0] 2 3 4 2 5" xfId="7133"/>
    <cellStyle name="Comma [0] 2 3 4 3" xfId="7134"/>
    <cellStyle name="Comma [0] 2 3 4 3 2" xfId="7135"/>
    <cellStyle name="Comma [0] 2 3 4 3 2 2" xfId="7136"/>
    <cellStyle name="Comma [0] 2 3 4 3 2 2 2" xfId="7137"/>
    <cellStyle name="Comma [0] 2 3 4 3 2 2 3" xfId="7138"/>
    <cellStyle name="Comma [0] 2 3 4 3 2 3" xfId="7139"/>
    <cellStyle name="Comma [0] 2 3 4 3 2 4" xfId="7140"/>
    <cellStyle name="Comma [0] 2 3 4 3 3" xfId="7141"/>
    <cellStyle name="Comma [0] 2 3 4 3 3 2" xfId="7142"/>
    <cellStyle name="Comma [0] 2 3 4 3 3 3" xfId="7143"/>
    <cellStyle name="Comma [0] 2 3 4 3 4" xfId="7144"/>
    <cellStyle name="Comma [0] 2 3 4 3 5" xfId="7145"/>
    <cellStyle name="Comma [0] 2 3 4 4" xfId="7146"/>
    <cellStyle name="Comma [0] 2 3 4 4 2" xfId="7147"/>
    <cellStyle name="Comma [0] 2 3 4 4 2 2" xfId="7148"/>
    <cellStyle name="Comma [0] 2 3 4 4 2 2 2" xfId="7149"/>
    <cellStyle name="Comma [0] 2 3 4 4 2 2 3" xfId="7150"/>
    <cellStyle name="Comma [0] 2 3 4 4 2 3" xfId="7151"/>
    <cellStyle name="Comma [0] 2 3 4 4 2 4" xfId="7152"/>
    <cellStyle name="Comma [0] 2 3 4 4 3" xfId="7153"/>
    <cellStyle name="Comma [0] 2 3 4 4 3 2" xfId="7154"/>
    <cellStyle name="Comma [0] 2 3 4 4 3 3" xfId="7155"/>
    <cellStyle name="Comma [0] 2 3 4 4 4" xfId="7156"/>
    <cellStyle name="Comma [0] 2 3 4 4 5" xfId="7157"/>
    <cellStyle name="Comma [0] 2 3 4 5" xfId="7158"/>
    <cellStyle name="Comma [0] 2 3 4 5 2" xfId="7159"/>
    <cellStyle name="Comma [0] 2 3 4 5 2 2" xfId="7160"/>
    <cellStyle name="Comma [0] 2 3 4 5 2 3" xfId="7161"/>
    <cellStyle name="Comma [0] 2 3 4 5 3" xfId="7162"/>
    <cellStyle name="Comma [0] 2 3 4 5 4" xfId="7163"/>
    <cellStyle name="Comma [0] 2 3 4 6" xfId="7164"/>
    <cellStyle name="Comma [0] 2 3 4 6 2" xfId="7165"/>
    <cellStyle name="Comma [0] 2 3 4 6 3" xfId="7166"/>
    <cellStyle name="Comma [0] 2 3 4 7" xfId="7167"/>
    <cellStyle name="Comma [0] 2 3 4 8" xfId="7168"/>
    <cellStyle name="Comma [0] 2 3 4 9" xfId="7169"/>
    <cellStyle name="Comma [0] 2 3 5" xfId="7170"/>
    <cellStyle name="Comma [0] 2 3 5 2" xfId="7171"/>
    <cellStyle name="Comma [0] 2 3 6" xfId="7172"/>
    <cellStyle name="Comma [0] 2 4" xfId="7173"/>
    <cellStyle name="Comma [0] 2 4 2" xfId="7174"/>
    <cellStyle name="Comma [0] 2 4 2 10" xfId="7175"/>
    <cellStyle name="Comma [0] 2 4 2 11" xfId="7176"/>
    <cellStyle name="Comma [0] 2 4 2 2" xfId="7177"/>
    <cellStyle name="Comma [0] 2 4 2 2 2" xfId="7178"/>
    <cellStyle name="Comma [0] 2 4 2 2 2 2" xfId="7179"/>
    <cellStyle name="Comma [0] 2 4 2 2 2 2 2" xfId="7180"/>
    <cellStyle name="Comma [0] 2 4 2 2 2 2 2 2" xfId="7181"/>
    <cellStyle name="Comma [0] 2 4 2 2 2 2 2 3" xfId="7182"/>
    <cellStyle name="Comma [0] 2 4 2 2 2 2 3" xfId="7183"/>
    <cellStyle name="Comma [0] 2 4 2 2 2 2 4" xfId="7184"/>
    <cellStyle name="Comma [0] 2 4 2 2 2 3" xfId="7185"/>
    <cellStyle name="Comma [0] 2 4 2 2 2 3 2" xfId="7186"/>
    <cellStyle name="Comma [0] 2 4 2 2 2 3 3" xfId="7187"/>
    <cellStyle name="Comma [0] 2 4 2 2 2 4" xfId="7188"/>
    <cellStyle name="Comma [0] 2 4 2 2 2 5" xfId="7189"/>
    <cellStyle name="Comma [0] 2 4 2 2 3" xfId="7190"/>
    <cellStyle name="Comma [0] 2 4 2 2 3 2" xfId="7191"/>
    <cellStyle name="Comma [0] 2 4 2 2 3 2 2" xfId="7192"/>
    <cellStyle name="Comma [0] 2 4 2 2 3 2 2 2" xfId="7193"/>
    <cellStyle name="Comma [0] 2 4 2 2 3 2 2 3" xfId="7194"/>
    <cellStyle name="Comma [0] 2 4 2 2 3 2 3" xfId="7195"/>
    <cellStyle name="Comma [0] 2 4 2 2 3 2 4" xfId="7196"/>
    <cellStyle name="Comma [0] 2 4 2 2 3 3" xfId="7197"/>
    <cellStyle name="Comma [0] 2 4 2 2 3 3 2" xfId="7198"/>
    <cellStyle name="Comma [0] 2 4 2 2 3 3 3" xfId="7199"/>
    <cellStyle name="Comma [0] 2 4 2 2 3 4" xfId="7200"/>
    <cellStyle name="Comma [0] 2 4 2 2 3 5" xfId="7201"/>
    <cellStyle name="Comma [0] 2 4 2 2 4" xfId="7202"/>
    <cellStyle name="Comma [0] 2 4 2 2 4 2" xfId="7203"/>
    <cellStyle name="Comma [0] 2 4 2 2 4 2 2" xfId="7204"/>
    <cellStyle name="Comma [0] 2 4 2 2 4 2 2 2" xfId="7205"/>
    <cellStyle name="Comma [0] 2 4 2 2 4 2 2 3" xfId="7206"/>
    <cellStyle name="Comma [0] 2 4 2 2 4 2 3" xfId="7207"/>
    <cellStyle name="Comma [0] 2 4 2 2 4 2 4" xfId="7208"/>
    <cellStyle name="Comma [0] 2 4 2 2 4 3" xfId="7209"/>
    <cellStyle name="Comma [0] 2 4 2 2 4 3 2" xfId="7210"/>
    <cellStyle name="Comma [0] 2 4 2 2 4 3 3" xfId="7211"/>
    <cellStyle name="Comma [0] 2 4 2 2 4 4" xfId="7212"/>
    <cellStyle name="Comma [0] 2 4 2 2 4 5" xfId="7213"/>
    <cellStyle name="Comma [0] 2 4 2 2 5" xfId="7214"/>
    <cellStyle name="Comma [0] 2 4 2 2 5 2" xfId="7215"/>
    <cellStyle name="Comma [0] 2 4 2 2 5 2 2" xfId="7216"/>
    <cellStyle name="Comma [0] 2 4 2 2 5 2 3" xfId="7217"/>
    <cellStyle name="Comma [0] 2 4 2 2 5 3" xfId="7218"/>
    <cellStyle name="Comma [0] 2 4 2 2 5 4" xfId="7219"/>
    <cellStyle name="Comma [0] 2 4 2 2 6" xfId="7220"/>
    <cellStyle name="Comma [0] 2 4 2 2 6 2" xfId="7221"/>
    <cellStyle name="Comma [0] 2 4 2 2 6 3" xfId="7222"/>
    <cellStyle name="Comma [0] 2 4 2 2 7" xfId="7223"/>
    <cellStyle name="Comma [0] 2 4 2 2 8" xfId="7224"/>
    <cellStyle name="Comma [0] 2 4 2 2 9" xfId="7225"/>
    <cellStyle name="Comma [0] 2 4 2 3" xfId="7226"/>
    <cellStyle name="Comma [0] 2 4 2 3 2" xfId="7227"/>
    <cellStyle name="Comma [0] 2 4 2 3 2 2" xfId="7228"/>
    <cellStyle name="Comma [0] 2 4 2 3 2 2 2" xfId="7229"/>
    <cellStyle name="Comma [0] 2 4 2 3 2 2 2 2" xfId="7230"/>
    <cellStyle name="Comma [0] 2 4 2 3 2 2 2 3" xfId="7231"/>
    <cellStyle name="Comma [0] 2 4 2 3 2 2 3" xfId="7232"/>
    <cellStyle name="Comma [0] 2 4 2 3 2 2 4" xfId="7233"/>
    <cellStyle name="Comma [0] 2 4 2 3 2 3" xfId="7234"/>
    <cellStyle name="Comma [0] 2 4 2 3 2 3 2" xfId="7235"/>
    <cellStyle name="Comma [0] 2 4 2 3 2 3 3" xfId="7236"/>
    <cellStyle name="Comma [0] 2 4 2 3 2 4" xfId="7237"/>
    <cellStyle name="Comma [0] 2 4 2 3 2 5" xfId="7238"/>
    <cellStyle name="Comma [0] 2 4 2 3 3" xfId="7239"/>
    <cellStyle name="Comma [0] 2 4 2 3 3 2" xfId="7240"/>
    <cellStyle name="Comma [0] 2 4 2 3 3 2 2" xfId="7241"/>
    <cellStyle name="Comma [0] 2 4 2 3 3 2 2 2" xfId="7242"/>
    <cellStyle name="Comma [0] 2 4 2 3 3 2 2 3" xfId="7243"/>
    <cellStyle name="Comma [0] 2 4 2 3 3 2 3" xfId="7244"/>
    <cellStyle name="Comma [0] 2 4 2 3 3 2 4" xfId="7245"/>
    <cellStyle name="Comma [0] 2 4 2 3 3 3" xfId="7246"/>
    <cellStyle name="Comma [0] 2 4 2 3 3 3 2" xfId="7247"/>
    <cellStyle name="Comma [0] 2 4 2 3 3 3 3" xfId="7248"/>
    <cellStyle name="Comma [0] 2 4 2 3 3 4" xfId="7249"/>
    <cellStyle name="Comma [0] 2 4 2 3 3 5" xfId="7250"/>
    <cellStyle name="Comma [0] 2 4 2 3 4" xfId="7251"/>
    <cellStyle name="Comma [0] 2 4 2 3 4 2" xfId="7252"/>
    <cellStyle name="Comma [0] 2 4 2 3 4 2 2" xfId="7253"/>
    <cellStyle name="Comma [0] 2 4 2 3 4 2 2 2" xfId="7254"/>
    <cellStyle name="Comma [0] 2 4 2 3 4 2 2 3" xfId="7255"/>
    <cellStyle name="Comma [0] 2 4 2 3 4 2 3" xfId="7256"/>
    <cellStyle name="Comma [0] 2 4 2 3 4 2 4" xfId="7257"/>
    <cellStyle name="Comma [0] 2 4 2 3 4 3" xfId="7258"/>
    <cellStyle name="Comma [0] 2 4 2 3 4 3 2" xfId="7259"/>
    <cellStyle name="Comma [0] 2 4 2 3 4 3 3" xfId="7260"/>
    <cellStyle name="Comma [0] 2 4 2 3 4 4" xfId="7261"/>
    <cellStyle name="Comma [0] 2 4 2 3 4 5" xfId="7262"/>
    <cellStyle name="Comma [0] 2 4 2 3 5" xfId="7263"/>
    <cellStyle name="Comma [0] 2 4 2 3 5 2" xfId="7264"/>
    <cellStyle name="Comma [0] 2 4 2 3 5 2 2" xfId="7265"/>
    <cellStyle name="Comma [0] 2 4 2 3 5 2 3" xfId="7266"/>
    <cellStyle name="Comma [0] 2 4 2 3 5 3" xfId="7267"/>
    <cellStyle name="Comma [0] 2 4 2 3 5 4" xfId="7268"/>
    <cellStyle name="Comma [0] 2 4 2 3 6" xfId="7269"/>
    <cellStyle name="Comma [0] 2 4 2 3 6 2" xfId="7270"/>
    <cellStyle name="Comma [0] 2 4 2 3 6 3" xfId="7271"/>
    <cellStyle name="Comma [0] 2 4 2 3 7" xfId="7272"/>
    <cellStyle name="Comma [0] 2 4 2 3 8" xfId="7273"/>
    <cellStyle name="Comma [0] 2 4 2 3 9" xfId="7274"/>
    <cellStyle name="Comma [0] 2 4 2 4" xfId="7275"/>
    <cellStyle name="Comma [0] 2 4 2 4 2" xfId="7276"/>
    <cellStyle name="Comma [0] 2 4 2 4 2 2" xfId="7277"/>
    <cellStyle name="Comma [0] 2 4 2 4 2 2 2" xfId="7278"/>
    <cellStyle name="Comma [0] 2 4 2 4 2 2 3" xfId="7279"/>
    <cellStyle name="Comma [0] 2 4 2 4 2 3" xfId="7280"/>
    <cellStyle name="Comma [0] 2 4 2 4 2 4" xfId="7281"/>
    <cellStyle name="Comma [0] 2 4 2 4 3" xfId="7282"/>
    <cellStyle name="Comma [0] 2 4 2 4 3 2" xfId="7283"/>
    <cellStyle name="Comma [0] 2 4 2 4 3 3" xfId="7284"/>
    <cellStyle name="Comma [0] 2 4 2 4 4" xfId="7285"/>
    <cellStyle name="Comma [0] 2 4 2 4 5" xfId="7286"/>
    <cellStyle name="Comma [0] 2 4 2 5" xfId="7287"/>
    <cellStyle name="Comma [0] 2 4 2 5 2" xfId="7288"/>
    <cellStyle name="Comma [0] 2 4 2 5 2 2" xfId="7289"/>
    <cellStyle name="Comma [0] 2 4 2 5 2 2 2" xfId="7290"/>
    <cellStyle name="Comma [0] 2 4 2 5 2 2 3" xfId="7291"/>
    <cellStyle name="Comma [0] 2 4 2 5 2 3" xfId="7292"/>
    <cellStyle name="Comma [0] 2 4 2 5 2 4" xfId="7293"/>
    <cellStyle name="Comma [0] 2 4 2 5 3" xfId="7294"/>
    <cellStyle name="Comma [0] 2 4 2 5 3 2" xfId="7295"/>
    <cellStyle name="Comma [0] 2 4 2 5 3 3" xfId="7296"/>
    <cellStyle name="Comma [0] 2 4 2 5 4" xfId="7297"/>
    <cellStyle name="Comma [0] 2 4 2 5 5" xfId="7298"/>
    <cellStyle name="Comma [0] 2 4 2 6" xfId="7299"/>
    <cellStyle name="Comma [0] 2 4 2 6 2" xfId="7300"/>
    <cellStyle name="Comma [0] 2 4 2 6 2 2" xfId="7301"/>
    <cellStyle name="Comma [0] 2 4 2 6 2 2 2" xfId="7302"/>
    <cellStyle name="Comma [0] 2 4 2 6 2 2 3" xfId="7303"/>
    <cellStyle name="Comma [0] 2 4 2 6 2 3" xfId="7304"/>
    <cellStyle name="Comma [0] 2 4 2 6 2 4" xfId="7305"/>
    <cellStyle name="Comma [0] 2 4 2 6 3" xfId="7306"/>
    <cellStyle name="Comma [0] 2 4 2 6 3 2" xfId="7307"/>
    <cellStyle name="Comma [0] 2 4 2 6 3 3" xfId="7308"/>
    <cellStyle name="Comma [0] 2 4 2 6 4" xfId="7309"/>
    <cellStyle name="Comma [0] 2 4 2 6 5" xfId="7310"/>
    <cellStyle name="Comma [0] 2 4 2 7" xfId="7311"/>
    <cellStyle name="Comma [0] 2 4 2 7 2" xfId="7312"/>
    <cellStyle name="Comma [0] 2 4 2 7 2 2" xfId="7313"/>
    <cellStyle name="Comma [0] 2 4 2 7 2 3" xfId="7314"/>
    <cellStyle name="Comma [0] 2 4 2 7 3" xfId="7315"/>
    <cellStyle name="Comma [0] 2 4 2 7 4" xfId="7316"/>
    <cellStyle name="Comma [0] 2 4 2 8" xfId="7317"/>
    <cellStyle name="Comma [0] 2 4 2 8 2" xfId="7318"/>
    <cellStyle name="Comma [0] 2 4 2 8 3" xfId="7319"/>
    <cellStyle name="Comma [0] 2 4 2 9" xfId="7320"/>
    <cellStyle name="Comma [0] 2 4 3" xfId="7321"/>
    <cellStyle name="Comma [0] 2 4 3 10" xfId="7322"/>
    <cellStyle name="Comma [0] 2 4 3 2" xfId="7323"/>
    <cellStyle name="Comma [0] 2 4 3 2 2" xfId="7324"/>
    <cellStyle name="Comma [0] 2 4 3 2 2 2" xfId="7325"/>
    <cellStyle name="Comma [0] 2 4 3 2 2 2 2" xfId="7326"/>
    <cellStyle name="Comma [0] 2 4 3 2 2 2 2 2" xfId="7327"/>
    <cellStyle name="Comma [0] 2 4 3 2 2 2 2 3" xfId="7328"/>
    <cellStyle name="Comma [0] 2 4 3 2 2 2 3" xfId="7329"/>
    <cellStyle name="Comma [0] 2 4 3 2 2 2 4" xfId="7330"/>
    <cellStyle name="Comma [0] 2 4 3 2 2 3" xfId="7331"/>
    <cellStyle name="Comma [0] 2 4 3 2 2 3 2" xfId="7332"/>
    <cellStyle name="Comma [0] 2 4 3 2 2 3 3" xfId="7333"/>
    <cellStyle name="Comma [0] 2 4 3 2 2 4" xfId="7334"/>
    <cellStyle name="Comma [0] 2 4 3 2 2 5" xfId="7335"/>
    <cellStyle name="Comma [0] 2 4 3 2 3" xfId="7336"/>
    <cellStyle name="Comma [0] 2 4 3 2 3 2" xfId="7337"/>
    <cellStyle name="Comma [0] 2 4 3 2 3 2 2" xfId="7338"/>
    <cellStyle name="Comma [0] 2 4 3 2 3 2 2 2" xfId="7339"/>
    <cellStyle name="Comma [0] 2 4 3 2 3 2 2 3" xfId="7340"/>
    <cellStyle name="Comma [0] 2 4 3 2 3 2 3" xfId="7341"/>
    <cellStyle name="Comma [0] 2 4 3 2 3 2 4" xfId="7342"/>
    <cellStyle name="Comma [0] 2 4 3 2 3 3" xfId="7343"/>
    <cellStyle name="Comma [0] 2 4 3 2 3 3 2" xfId="7344"/>
    <cellStyle name="Comma [0] 2 4 3 2 3 3 3" xfId="7345"/>
    <cellStyle name="Comma [0] 2 4 3 2 3 4" xfId="7346"/>
    <cellStyle name="Comma [0] 2 4 3 2 3 5" xfId="7347"/>
    <cellStyle name="Comma [0] 2 4 3 2 4" xfId="7348"/>
    <cellStyle name="Comma [0] 2 4 3 2 4 2" xfId="7349"/>
    <cellStyle name="Comma [0] 2 4 3 2 4 2 2" xfId="7350"/>
    <cellStyle name="Comma [0] 2 4 3 2 4 2 2 2" xfId="7351"/>
    <cellStyle name="Comma [0] 2 4 3 2 4 2 2 3" xfId="7352"/>
    <cellStyle name="Comma [0] 2 4 3 2 4 2 3" xfId="7353"/>
    <cellStyle name="Comma [0] 2 4 3 2 4 2 4" xfId="7354"/>
    <cellStyle name="Comma [0] 2 4 3 2 4 3" xfId="7355"/>
    <cellStyle name="Comma [0] 2 4 3 2 4 3 2" xfId="7356"/>
    <cellStyle name="Comma [0] 2 4 3 2 4 3 3" xfId="7357"/>
    <cellStyle name="Comma [0] 2 4 3 2 4 4" xfId="7358"/>
    <cellStyle name="Comma [0] 2 4 3 2 4 5" xfId="7359"/>
    <cellStyle name="Comma [0] 2 4 3 2 5" xfId="7360"/>
    <cellStyle name="Comma [0] 2 4 3 2 5 2" xfId="7361"/>
    <cellStyle name="Comma [0] 2 4 3 2 5 2 2" xfId="7362"/>
    <cellStyle name="Comma [0] 2 4 3 2 5 2 3" xfId="7363"/>
    <cellStyle name="Comma [0] 2 4 3 2 5 3" xfId="7364"/>
    <cellStyle name="Comma [0] 2 4 3 2 5 4" xfId="7365"/>
    <cellStyle name="Comma [0] 2 4 3 2 6" xfId="7366"/>
    <cellStyle name="Comma [0] 2 4 3 2 6 2" xfId="7367"/>
    <cellStyle name="Comma [0] 2 4 3 2 6 3" xfId="7368"/>
    <cellStyle name="Comma [0] 2 4 3 2 7" xfId="7369"/>
    <cellStyle name="Comma [0] 2 4 3 2 8" xfId="7370"/>
    <cellStyle name="Comma [0] 2 4 3 2 9" xfId="7371"/>
    <cellStyle name="Comma [0] 2 4 3 3" xfId="7372"/>
    <cellStyle name="Comma [0] 2 4 3 3 2" xfId="7373"/>
    <cellStyle name="Comma [0] 2 4 3 3 2 2" xfId="7374"/>
    <cellStyle name="Comma [0] 2 4 3 3 2 2 2" xfId="7375"/>
    <cellStyle name="Comma [0] 2 4 3 3 2 2 3" xfId="7376"/>
    <cellStyle name="Comma [0] 2 4 3 3 2 3" xfId="7377"/>
    <cellStyle name="Comma [0] 2 4 3 3 2 4" xfId="7378"/>
    <cellStyle name="Comma [0] 2 4 3 3 3" xfId="7379"/>
    <cellStyle name="Comma [0] 2 4 3 3 3 2" xfId="7380"/>
    <cellStyle name="Comma [0] 2 4 3 3 3 3" xfId="7381"/>
    <cellStyle name="Comma [0] 2 4 3 3 4" xfId="7382"/>
    <cellStyle name="Comma [0] 2 4 3 3 5" xfId="7383"/>
    <cellStyle name="Comma [0] 2 4 3 4" xfId="7384"/>
    <cellStyle name="Comma [0] 2 4 3 4 2" xfId="7385"/>
    <cellStyle name="Comma [0] 2 4 3 4 2 2" xfId="7386"/>
    <cellStyle name="Comma [0] 2 4 3 4 2 2 2" xfId="7387"/>
    <cellStyle name="Comma [0] 2 4 3 4 2 2 3" xfId="7388"/>
    <cellStyle name="Comma [0] 2 4 3 4 2 3" xfId="7389"/>
    <cellStyle name="Comma [0] 2 4 3 4 2 4" xfId="7390"/>
    <cellStyle name="Comma [0] 2 4 3 4 3" xfId="7391"/>
    <cellStyle name="Comma [0] 2 4 3 4 3 2" xfId="7392"/>
    <cellStyle name="Comma [0] 2 4 3 4 3 3" xfId="7393"/>
    <cellStyle name="Comma [0] 2 4 3 4 4" xfId="7394"/>
    <cellStyle name="Comma [0] 2 4 3 4 5" xfId="7395"/>
    <cellStyle name="Comma [0] 2 4 3 5" xfId="7396"/>
    <cellStyle name="Comma [0] 2 4 3 5 2" xfId="7397"/>
    <cellStyle name="Comma [0] 2 4 3 5 2 2" xfId="7398"/>
    <cellStyle name="Comma [0] 2 4 3 5 2 2 2" xfId="7399"/>
    <cellStyle name="Comma [0] 2 4 3 5 2 2 3" xfId="7400"/>
    <cellStyle name="Comma [0] 2 4 3 5 2 3" xfId="7401"/>
    <cellStyle name="Comma [0] 2 4 3 5 2 4" xfId="7402"/>
    <cellStyle name="Comma [0] 2 4 3 5 3" xfId="7403"/>
    <cellStyle name="Comma [0] 2 4 3 5 3 2" xfId="7404"/>
    <cellStyle name="Comma [0] 2 4 3 5 3 3" xfId="7405"/>
    <cellStyle name="Comma [0] 2 4 3 5 4" xfId="7406"/>
    <cellStyle name="Comma [0] 2 4 3 5 5" xfId="7407"/>
    <cellStyle name="Comma [0] 2 4 3 6" xfId="7408"/>
    <cellStyle name="Comma [0] 2 4 3 6 2" xfId="7409"/>
    <cellStyle name="Comma [0] 2 4 3 6 2 2" xfId="7410"/>
    <cellStyle name="Comma [0] 2 4 3 6 2 3" xfId="7411"/>
    <cellStyle name="Comma [0] 2 4 3 6 3" xfId="7412"/>
    <cellStyle name="Comma [0] 2 4 3 6 4" xfId="7413"/>
    <cellStyle name="Comma [0] 2 4 3 7" xfId="7414"/>
    <cellStyle name="Comma [0] 2 4 3 7 2" xfId="7415"/>
    <cellStyle name="Comma [0] 2 4 3 7 3" xfId="7416"/>
    <cellStyle name="Comma [0] 2 4 3 8" xfId="7417"/>
    <cellStyle name="Comma [0] 2 4 3 9" xfId="7418"/>
    <cellStyle name="Comma [0] 2 4 4" xfId="7419"/>
    <cellStyle name="Comma [0] 2 4 4 10" xfId="7420"/>
    <cellStyle name="Comma [0] 2 4 4 2" xfId="7421"/>
    <cellStyle name="Comma [0] 2 4 4 2 2" xfId="7422"/>
    <cellStyle name="Comma [0] 2 4 4 2 2 2" xfId="7423"/>
    <cellStyle name="Comma [0] 2 4 4 2 2 2 2" xfId="7424"/>
    <cellStyle name="Comma [0] 2 4 4 2 2 2 2 2" xfId="7425"/>
    <cellStyle name="Comma [0] 2 4 4 2 2 2 2 3" xfId="7426"/>
    <cellStyle name="Comma [0] 2 4 4 2 2 2 3" xfId="7427"/>
    <cellStyle name="Comma [0] 2 4 4 2 2 2 4" xfId="7428"/>
    <cellStyle name="Comma [0] 2 4 4 2 2 3" xfId="7429"/>
    <cellStyle name="Comma [0] 2 4 4 2 2 3 2" xfId="7430"/>
    <cellStyle name="Comma [0] 2 4 4 2 2 3 3" xfId="7431"/>
    <cellStyle name="Comma [0] 2 4 4 2 2 4" xfId="7432"/>
    <cellStyle name="Comma [0] 2 4 4 2 2 5" xfId="7433"/>
    <cellStyle name="Comma [0] 2 4 4 2 3" xfId="7434"/>
    <cellStyle name="Comma [0] 2 4 4 2 3 2" xfId="7435"/>
    <cellStyle name="Comma [0] 2 4 4 2 3 2 2" xfId="7436"/>
    <cellStyle name="Comma [0] 2 4 4 2 3 2 2 2" xfId="7437"/>
    <cellStyle name="Comma [0] 2 4 4 2 3 2 2 3" xfId="7438"/>
    <cellStyle name="Comma [0] 2 4 4 2 3 2 3" xfId="7439"/>
    <cellStyle name="Comma [0] 2 4 4 2 3 2 4" xfId="7440"/>
    <cellStyle name="Comma [0] 2 4 4 2 3 3" xfId="7441"/>
    <cellStyle name="Comma [0] 2 4 4 2 3 3 2" xfId="7442"/>
    <cellStyle name="Comma [0] 2 4 4 2 3 3 3" xfId="7443"/>
    <cellStyle name="Comma [0] 2 4 4 2 3 4" xfId="7444"/>
    <cellStyle name="Comma [0] 2 4 4 2 3 5" xfId="7445"/>
    <cellStyle name="Comma [0] 2 4 4 2 4" xfId="7446"/>
    <cellStyle name="Comma [0] 2 4 4 2 4 2" xfId="7447"/>
    <cellStyle name="Comma [0] 2 4 4 2 4 2 2" xfId="7448"/>
    <cellStyle name="Comma [0] 2 4 4 2 4 2 2 2" xfId="7449"/>
    <cellStyle name="Comma [0] 2 4 4 2 4 2 2 3" xfId="7450"/>
    <cellStyle name="Comma [0] 2 4 4 2 4 2 3" xfId="7451"/>
    <cellStyle name="Comma [0] 2 4 4 2 4 2 4" xfId="7452"/>
    <cellStyle name="Comma [0] 2 4 4 2 4 3" xfId="7453"/>
    <cellStyle name="Comma [0] 2 4 4 2 4 3 2" xfId="7454"/>
    <cellStyle name="Comma [0] 2 4 4 2 4 3 3" xfId="7455"/>
    <cellStyle name="Comma [0] 2 4 4 2 4 4" xfId="7456"/>
    <cellStyle name="Comma [0] 2 4 4 2 4 5" xfId="7457"/>
    <cellStyle name="Comma [0] 2 4 4 2 5" xfId="7458"/>
    <cellStyle name="Comma [0] 2 4 4 2 5 2" xfId="7459"/>
    <cellStyle name="Comma [0] 2 4 4 2 5 2 2" xfId="7460"/>
    <cellStyle name="Comma [0] 2 4 4 2 5 2 3" xfId="7461"/>
    <cellStyle name="Comma [0] 2 4 4 2 5 3" xfId="7462"/>
    <cellStyle name="Comma [0] 2 4 4 2 5 4" xfId="7463"/>
    <cellStyle name="Comma [0] 2 4 4 2 6" xfId="7464"/>
    <cellStyle name="Comma [0] 2 4 4 2 6 2" xfId="7465"/>
    <cellStyle name="Comma [0] 2 4 4 2 6 3" xfId="7466"/>
    <cellStyle name="Comma [0] 2 4 4 2 7" xfId="7467"/>
    <cellStyle name="Comma [0] 2 4 4 2 8" xfId="7468"/>
    <cellStyle name="Comma [0] 2 4 4 2 9" xfId="7469"/>
    <cellStyle name="Comma [0] 2 4 4 3" xfId="7470"/>
    <cellStyle name="Comma [0] 2 4 4 3 2" xfId="7471"/>
    <cellStyle name="Comma [0] 2 4 4 3 2 2" xfId="7472"/>
    <cellStyle name="Comma [0] 2 4 4 3 2 2 2" xfId="7473"/>
    <cellStyle name="Comma [0] 2 4 4 3 2 2 3" xfId="7474"/>
    <cellStyle name="Comma [0] 2 4 4 3 2 3" xfId="7475"/>
    <cellStyle name="Comma [0] 2 4 4 3 2 4" xfId="7476"/>
    <cellStyle name="Comma [0] 2 4 4 3 3" xfId="7477"/>
    <cellStyle name="Comma [0] 2 4 4 3 3 2" xfId="7478"/>
    <cellStyle name="Comma [0] 2 4 4 3 3 3" xfId="7479"/>
    <cellStyle name="Comma [0] 2 4 4 3 4" xfId="7480"/>
    <cellStyle name="Comma [0] 2 4 4 3 5" xfId="7481"/>
    <cellStyle name="Comma [0] 2 4 4 4" xfId="7482"/>
    <cellStyle name="Comma [0] 2 4 4 4 2" xfId="7483"/>
    <cellStyle name="Comma [0] 2 4 4 4 2 2" xfId="7484"/>
    <cellStyle name="Comma [0] 2 4 4 4 2 2 2" xfId="7485"/>
    <cellStyle name="Comma [0] 2 4 4 4 2 2 3" xfId="7486"/>
    <cellStyle name="Comma [0] 2 4 4 4 2 3" xfId="7487"/>
    <cellStyle name="Comma [0] 2 4 4 4 2 4" xfId="7488"/>
    <cellStyle name="Comma [0] 2 4 4 4 3" xfId="7489"/>
    <cellStyle name="Comma [0] 2 4 4 4 3 2" xfId="7490"/>
    <cellStyle name="Comma [0] 2 4 4 4 3 3" xfId="7491"/>
    <cellStyle name="Comma [0] 2 4 4 4 4" xfId="7492"/>
    <cellStyle name="Comma [0] 2 4 4 4 5" xfId="7493"/>
    <cellStyle name="Comma [0] 2 4 4 5" xfId="7494"/>
    <cellStyle name="Comma [0] 2 4 4 5 2" xfId="7495"/>
    <cellStyle name="Comma [0] 2 4 4 5 2 2" xfId="7496"/>
    <cellStyle name="Comma [0] 2 4 4 5 2 2 2" xfId="7497"/>
    <cellStyle name="Comma [0] 2 4 4 5 2 2 3" xfId="7498"/>
    <cellStyle name="Comma [0] 2 4 4 5 2 3" xfId="7499"/>
    <cellStyle name="Comma [0] 2 4 4 5 2 4" xfId="7500"/>
    <cellStyle name="Comma [0] 2 4 4 5 3" xfId="7501"/>
    <cellStyle name="Comma [0] 2 4 4 5 3 2" xfId="7502"/>
    <cellStyle name="Comma [0] 2 4 4 5 3 3" xfId="7503"/>
    <cellStyle name="Comma [0] 2 4 4 5 4" xfId="7504"/>
    <cellStyle name="Comma [0] 2 4 4 5 5" xfId="7505"/>
    <cellStyle name="Comma [0] 2 4 4 6" xfId="7506"/>
    <cellStyle name="Comma [0] 2 4 4 6 2" xfId="7507"/>
    <cellStyle name="Comma [0] 2 4 4 6 2 2" xfId="7508"/>
    <cellStyle name="Comma [0] 2 4 4 6 2 3" xfId="7509"/>
    <cellStyle name="Comma [0] 2 4 4 6 3" xfId="7510"/>
    <cellStyle name="Comma [0] 2 4 4 6 4" xfId="7511"/>
    <cellStyle name="Comma [0] 2 4 4 7" xfId="7512"/>
    <cellStyle name="Comma [0] 2 4 4 7 2" xfId="7513"/>
    <cellStyle name="Comma [0] 2 4 4 7 3" xfId="7514"/>
    <cellStyle name="Comma [0] 2 4 4 8" xfId="7515"/>
    <cellStyle name="Comma [0] 2 4 4 9" xfId="7516"/>
    <cellStyle name="Comma [0] 2 4 5" xfId="7517"/>
    <cellStyle name="Comma [0] 2 4 5 2" xfId="7518"/>
    <cellStyle name="Comma [0] 2 4 5 2 2" xfId="7519"/>
    <cellStyle name="Comma [0] 2 4 5 2 2 2" xfId="7520"/>
    <cellStyle name="Comma [0] 2 4 5 2 2 2 2" xfId="7521"/>
    <cellStyle name="Comma [0] 2 4 5 2 2 2 3" xfId="7522"/>
    <cellStyle name="Comma [0] 2 4 5 2 2 3" xfId="7523"/>
    <cellStyle name="Comma [0] 2 4 5 2 2 4" xfId="7524"/>
    <cellStyle name="Comma [0] 2 4 5 2 3" xfId="7525"/>
    <cellStyle name="Comma [0] 2 4 5 2 3 2" xfId="7526"/>
    <cellStyle name="Comma [0] 2 4 5 2 3 3" xfId="7527"/>
    <cellStyle name="Comma [0] 2 4 5 2 4" xfId="7528"/>
    <cellStyle name="Comma [0] 2 4 5 2 5" xfId="7529"/>
    <cellStyle name="Comma [0] 2 4 5 3" xfId="7530"/>
    <cellStyle name="Comma [0] 2 4 5 3 2" xfId="7531"/>
    <cellStyle name="Comma [0] 2 4 5 3 2 2" xfId="7532"/>
    <cellStyle name="Comma [0] 2 4 5 3 2 2 2" xfId="7533"/>
    <cellStyle name="Comma [0] 2 4 5 3 2 2 3" xfId="7534"/>
    <cellStyle name="Comma [0] 2 4 5 3 2 3" xfId="7535"/>
    <cellStyle name="Comma [0] 2 4 5 3 2 4" xfId="7536"/>
    <cellStyle name="Comma [0] 2 4 5 3 3" xfId="7537"/>
    <cellStyle name="Comma [0] 2 4 5 3 3 2" xfId="7538"/>
    <cellStyle name="Comma [0] 2 4 5 3 3 3" xfId="7539"/>
    <cellStyle name="Comma [0] 2 4 5 3 4" xfId="7540"/>
    <cellStyle name="Comma [0] 2 4 5 3 5" xfId="7541"/>
    <cellStyle name="Comma [0] 2 4 5 4" xfId="7542"/>
    <cellStyle name="Comma [0] 2 4 5 4 2" xfId="7543"/>
    <cellStyle name="Comma [0] 2 4 5 4 2 2" xfId="7544"/>
    <cellStyle name="Comma [0] 2 4 5 4 2 2 2" xfId="7545"/>
    <cellStyle name="Comma [0] 2 4 5 4 2 2 3" xfId="7546"/>
    <cellStyle name="Comma [0] 2 4 5 4 2 3" xfId="7547"/>
    <cellStyle name="Comma [0] 2 4 5 4 2 4" xfId="7548"/>
    <cellStyle name="Comma [0] 2 4 5 4 3" xfId="7549"/>
    <cellStyle name="Comma [0] 2 4 5 4 3 2" xfId="7550"/>
    <cellStyle name="Comma [0] 2 4 5 4 3 3" xfId="7551"/>
    <cellStyle name="Comma [0] 2 4 5 4 4" xfId="7552"/>
    <cellStyle name="Comma [0] 2 4 5 4 5" xfId="7553"/>
    <cellStyle name="Comma [0] 2 4 5 5" xfId="7554"/>
    <cellStyle name="Comma [0] 2 4 5 5 2" xfId="7555"/>
    <cellStyle name="Comma [0] 2 4 5 5 2 2" xfId="7556"/>
    <cellStyle name="Comma [0] 2 4 5 5 2 3" xfId="7557"/>
    <cellStyle name="Comma [0] 2 4 5 5 3" xfId="7558"/>
    <cellStyle name="Comma [0] 2 4 5 5 4" xfId="7559"/>
    <cellStyle name="Comma [0] 2 4 5 6" xfId="7560"/>
    <cellStyle name="Comma [0] 2 4 5 6 2" xfId="7561"/>
    <cellStyle name="Comma [0] 2 4 5 6 3" xfId="7562"/>
    <cellStyle name="Comma [0] 2 4 5 7" xfId="7563"/>
    <cellStyle name="Comma [0] 2 4 5 8" xfId="7564"/>
    <cellStyle name="Comma [0] 2 4 5 9" xfId="7565"/>
    <cellStyle name="Comma [0] 2 4 6" xfId="7566"/>
    <cellStyle name="Comma [0] 2 4 6 2" xfId="7567"/>
    <cellStyle name="Comma [0] 2 4 6 2 2" xfId="7568"/>
    <cellStyle name="Comma [0] 2 4 6 2 2 2" xfId="7569"/>
    <cellStyle name="Comma [0] 2 4 6 2 2 2 2" xfId="7570"/>
    <cellStyle name="Comma [0] 2 4 6 2 2 2 3" xfId="7571"/>
    <cellStyle name="Comma [0] 2 4 6 2 2 3" xfId="7572"/>
    <cellStyle name="Comma [0] 2 4 6 2 2 4" xfId="7573"/>
    <cellStyle name="Comma [0] 2 4 6 2 3" xfId="7574"/>
    <cellStyle name="Comma [0] 2 4 6 2 3 2" xfId="7575"/>
    <cellStyle name="Comma [0] 2 4 6 2 3 3" xfId="7576"/>
    <cellStyle name="Comma [0] 2 4 6 2 4" xfId="7577"/>
    <cellStyle name="Comma [0] 2 4 6 2 5" xfId="7578"/>
    <cellStyle name="Comma [0] 2 4 6 3" xfId="7579"/>
    <cellStyle name="Comma [0] 2 4 6 3 2" xfId="7580"/>
    <cellStyle name="Comma [0] 2 4 6 3 2 2" xfId="7581"/>
    <cellStyle name="Comma [0] 2 4 6 3 2 2 2" xfId="7582"/>
    <cellStyle name="Comma [0] 2 4 6 3 2 2 3" xfId="7583"/>
    <cellStyle name="Comma [0] 2 4 6 3 2 3" xfId="7584"/>
    <cellStyle name="Comma [0] 2 4 6 3 2 4" xfId="7585"/>
    <cellStyle name="Comma [0] 2 4 6 3 3" xfId="7586"/>
    <cellStyle name="Comma [0] 2 4 6 3 3 2" xfId="7587"/>
    <cellStyle name="Comma [0] 2 4 6 3 3 3" xfId="7588"/>
    <cellStyle name="Comma [0] 2 4 6 3 4" xfId="7589"/>
    <cellStyle name="Comma [0] 2 4 6 3 5" xfId="7590"/>
    <cellStyle name="Comma [0] 2 4 6 4" xfId="7591"/>
    <cellStyle name="Comma [0] 2 4 6 4 2" xfId="7592"/>
    <cellStyle name="Comma [0] 2 4 6 4 2 2" xfId="7593"/>
    <cellStyle name="Comma [0] 2 4 6 4 2 2 2" xfId="7594"/>
    <cellStyle name="Comma [0] 2 4 6 4 2 2 3" xfId="7595"/>
    <cellStyle name="Comma [0] 2 4 6 4 2 3" xfId="7596"/>
    <cellStyle name="Comma [0] 2 4 6 4 2 4" xfId="7597"/>
    <cellStyle name="Comma [0] 2 4 6 4 3" xfId="7598"/>
    <cellStyle name="Comma [0] 2 4 6 4 3 2" xfId="7599"/>
    <cellStyle name="Comma [0] 2 4 6 4 3 3" xfId="7600"/>
    <cellStyle name="Comma [0] 2 4 6 4 4" xfId="7601"/>
    <cellStyle name="Comma [0] 2 4 6 4 5" xfId="7602"/>
    <cellStyle name="Comma [0] 2 4 6 5" xfId="7603"/>
    <cellStyle name="Comma [0] 2 4 6 5 2" xfId="7604"/>
    <cellStyle name="Comma [0] 2 4 6 5 2 2" xfId="7605"/>
    <cellStyle name="Comma [0] 2 4 6 5 2 3" xfId="7606"/>
    <cellStyle name="Comma [0] 2 4 6 5 3" xfId="7607"/>
    <cellStyle name="Comma [0] 2 4 6 5 4" xfId="7608"/>
    <cellStyle name="Comma [0] 2 4 6 6" xfId="7609"/>
    <cellStyle name="Comma [0] 2 4 6 6 2" xfId="7610"/>
    <cellStyle name="Comma [0] 2 4 6 6 3" xfId="7611"/>
    <cellStyle name="Comma [0] 2 4 6 7" xfId="7612"/>
    <cellStyle name="Comma [0] 2 4 6 8" xfId="7613"/>
    <cellStyle name="Comma [0] 2 4 6 9" xfId="7614"/>
    <cellStyle name="Comma [0] 2 4 7" xfId="7615"/>
    <cellStyle name="Comma [0] 2 4 7 2" xfId="7616"/>
    <cellStyle name="Comma [0] 2 4 7 2 2" xfId="7617"/>
    <cellStyle name="Comma [0] 2 4 7 2 2 2" xfId="7618"/>
    <cellStyle name="Comma [0] 2 4 7 2 2 2 2" xfId="7619"/>
    <cellStyle name="Comma [0] 2 4 7 2 2 2 3" xfId="7620"/>
    <cellStyle name="Comma [0] 2 4 7 2 2 3" xfId="7621"/>
    <cellStyle name="Comma [0] 2 4 7 2 2 4" xfId="7622"/>
    <cellStyle name="Comma [0] 2 4 7 2 3" xfId="7623"/>
    <cellStyle name="Comma [0] 2 4 7 2 3 2" xfId="7624"/>
    <cellStyle name="Comma [0] 2 4 7 2 3 3" xfId="7625"/>
    <cellStyle name="Comma [0] 2 4 7 2 4" xfId="7626"/>
    <cellStyle name="Comma [0] 2 4 7 2 5" xfId="7627"/>
    <cellStyle name="Comma [0] 2 4 7 3" xfId="7628"/>
    <cellStyle name="Comma [0] 2 4 7 3 2" xfId="7629"/>
    <cellStyle name="Comma [0] 2 4 7 3 2 2" xfId="7630"/>
    <cellStyle name="Comma [0] 2 4 7 3 2 2 2" xfId="7631"/>
    <cellStyle name="Comma [0] 2 4 7 3 2 2 3" xfId="7632"/>
    <cellStyle name="Comma [0] 2 4 7 3 2 3" xfId="7633"/>
    <cellStyle name="Comma [0] 2 4 7 3 2 4" xfId="7634"/>
    <cellStyle name="Comma [0] 2 4 7 3 3" xfId="7635"/>
    <cellStyle name="Comma [0] 2 4 7 3 3 2" xfId="7636"/>
    <cellStyle name="Comma [0] 2 4 7 3 3 3" xfId="7637"/>
    <cellStyle name="Comma [0] 2 4 7 3 4" xfId="7638"/>
    <cellStyle name="Comma [0] 2 4 7 3 5" xfId="7639"/>
    <cellStyle name="Comma [0] 2 4 7 4" xfId="7640"/>
    <cellStyle name="Comma [0] 2 4 7 4 2" xfId="7641"/>
    <cellStyle name="Comma [0] 2 4 7 4 2 2" xfId="7642"/>
    <cellStyle name="Comma [0] 2 4 7 4 2 2 2" xfId="7643"/>
    <cellStyle name="Comma [0] 2 4 7 4 2 2 3" xfId="7644"/>
    <cellStyle name="Comma [0] 2 4 7 4 2 3" xfId="7645"/>
    <cellStyle name="Comma [0] 2 4 7 4 2 4" xfId="7646"/>
    <cellStyle name="Comma [0] 2 4 7 4 3" xfId="7647"/>
    <cellStyle name="Comma [0] 2 4 7 4 3 2" xfId="7648"/>
    <cellStyle name="Comma [0] 2 4 7 4 3 3" xfId="7649"/>
    <cellStyle name="Comma [0] 2 4 7 4 4" xfId="7650"/>
    <cellStyle name="Comma [0] 2 4 7 4 5" xfId="7651"/>
    <cellStyle name="Comma [0] 2 4 7 5" xfId="7652"/>
    <cellStyle name="Comma [0] 2 4 7 5 2" xfId="7653"/>
    <cellStyle name="Comma [0] 2 4 7 5 2 2" xfId="7654"/>
    <cellStyle name="Comma [0] 2 4 7 5 2 3" xfId="7655"/>
    <cellStyle name="Comma [0] 2 4 7 5 3" xfId="7656"/>
    <cellStyle name="Comma [0] 2 4 7 5 4" xfId="7657"/>
    <cellStyle name="Comma [0] 2 4 7 6" xfId="7658"/>
    <cellStyle name="Comma [0] 2 4 7 6 2" xfId="7659"/>
    <cellStyle name="Comma [0] 2 4 7 6 3" xfId="7660"/>
    <cellStyle name="Comma [0] 2 4 7 7" xfId="7661"/>
    <cellStyle name="Comma [0] 2 4 7 8" xfId="7662"/>
    <cellStyle name="Comma [0] 2 4 7 9" xfId="7663"/>
    <cellStyle name="Comma [0] 2 4 8" xfId="7664"/>
    <cellStyle name="Comma [0] 2 5" xfId="7665"/>
    <cellStyle name="Comma [0] 2 5 10" xfId="7666"/>
    <cellStyle name="Comma [0] 2 5 10 2" xfId="7667"/>
    <cellStyle name="Comma [0] 2 5 10 2 2" xfId="7668"/>
    <cellStyle name="Comma [0] 2 5 10 2 3" xfId="7669"/>
    <cellStyle name="Comma [0] 2 5 10 3" xfId="7670"/>
    <cellStyle name="Comma [0] 2 5 10 4" xfId="7671"/>
    <cellStyle name="Comma [0] 2 5 11" xfId="7672"/>
    <cellStyle name="Comma [0] 2 5 11 2" xfId="7673"/>
    <cellStyle name="Comma [0] 2 5 11 3" xfId="7674"/>
    <cellStyle name="Comma [0] 2 5 12" xfId="7675"/>
    <cellStyle name="Comma [0] 2 5 13" xfId="7676"/>
    <cellStyle name="Comma [0] 2 5 14" xfId="7677"/>
    <cellStyle name="Comma [0] 2 5 2" xfId="7678"/>
    <cellStyle name="Comma [0] 2 5 2 10" xfId="7679"/>
    <cellStyle name="Comma [0] 2 5 2 11" xfId="7680"/>
    <cellStyle name="Comma [0] 2 5 2 2" xfId="7681"/>
    <cellStyle name="Comma [0] 2 5 2 2 2" xfId="7682"/>
    <cellStyle name="Comma [0] 2 5 2 2 2 2" xfId="7683"/>
    <cellStyle name="Comma [0] 2 5 2 2 2 2 2" xfId="7684"/>
    <cellStyle name="Comma [0] 2 5 2 2 2 2 2 2" xfId="7685"/>
    <cellStyle name="Comma [0] 2 5 2 2 2 2 2 3" xfId="7686"/>
    <cellStyle name="Comma [0] 2 5 2 2 2 2 3" xfId="7687"/>
    <cellStyle name="Comma [0] 2 5 2 2 2 2 4" xfId="7688"/>
    <cellStyle name="Comma [0] 2 5 2 2 2 3" xfId="7689"/>
    <cellStyle name="Comma [0] 2 5 2 2 2 3 2" xfId="7690"/>
    <cellStyle name="Comma [0] 2 5 2 2 2 3 3" xfId="7691"/>
    <cellStyle name="Comma [0] 2 5 2 2 2 4" xfId="7692"/>
    <cellStyle name="Comma [0] 2 5 2 2 2 5" xfId="7693"/>
    <cellStyle name="Comma [0] 2 5 2 2 3" xfId="7694"/>
    <cellStyle name="Comma [0] 2 5 2 2 3 2" xfId="7695"/>
    <cellStyle name="Comma [0] 2 5 2 2 3 2 2" xfId="7696"/>
    <cellStyle name="Comma [0] 2 5 2 2 3 2 2 2" xfId="7697"/>
    <cellStyle name="Comma [0] 2 5 2 2 3 2 2 3" xfId="7698"/>
    <cellStyle name="Comma [0] 2 5 2 2 3 2 3" xfId="7699"/>
    <cellStyle name="Comma [0] 2 5 2 2 3 2 4" xfId="7700"/>
    <cellStyle name="Comma [0] 2 5 2 2 3 3" xfId="7701"/>
    <cellStyle name="Comma [0] 2 5 2 2 3 3 2" xfId="7702"/>
    <cellStyle name="Comma [0] 2 5 2 2 3 3 3" xfId="7703"/>
    <cellStyle name="Comma [0] 2 5 2 2 3 4" xfId="7704"/>
    <cellStyle name="Comma [0] 2 5 2 2 3 5" xfId="7705"/>
    <cellStyle name="Comma [0] 2 5 2 2 4" xfId="7706"/>
    <cellStyle name="Comma [0] 2 5 2 2 4 2" xfId="7707"/>
    <cellStyle name="Comma [0] 2 5 2 2 4 2 2" xfId="7708"/>
    <cellStyle name="Comma [0] 2 5 2 2 4 2 2 2" xfId="7709"/>
    <cellStyle name="Comma [0] 2 5 2 2 4 2 2 3" xfId="7710"/>
    <cellStyle name="Comma [0] 2 5 2 2 4 2 3" xfId="7711"/>
    <cellStyle name="Comma [0] 2 5 2 2 4 2 4" xfId="7712"/>
    <cellStyle name="Comma [0] 2 5 2 2 4 3" xfId="7713"/>
    <cellStyle name="Comma [0] 2 5 2 2 4 3 2" xfId="7714"/>
    <cellStyle name="Comma [0] 2 5 2 2 4 3 3" xfId="7715"/>
    <cellStyle name="Comma [0] 2 5 2 2 4 4" xfId="7716"/>
    <cellStyle name="Comma [0] 2 5 2 2 4 5" xfId="7717"/>
    <cellStyle name="Comma [0] 2 5 2 2 5" xfId="7718"/>
    <cellStyle name="Comma [0] 2 5 2 2 5 2" xfId="7719"/>
    <cellStyle name="Comma [0] 2 5 2 2 5 2 2" xfId="7720"/>
    <cellStyle name="Comma [0] 2 5 2 2 5 2 3" xfId="7721"/>
    <cellStyle name="Comma [0] 2 5 2 2 5 3" xfId="7722"/>
    <cellStyle name="Comma [0] 2 5 2 2 5 4" xfId="7723"/>
    <cellStyle name="Comma [0] 2 5 2 2 6" xfId="7724"/>
    <cellStyle name="Comma [0] 2 5 2 2 6 2" xfId="7725"/>
    <cellStyle name="Comma [0] 2 5 2 2 6 3" xfId="7726"/>
    <cellStyle name="Comma [0] 2 5 2 2 7" xfId="7727"/>
    <cellStyle name="Comma [0] 2 5 2 2 8" xfId="7728"/>
    <cellStyle name="Comma [0] 2 5 2 2 9" xfId="7729"/>
    <cellStyle name="Comma [0] 2 5 2 3" xfId="7730"/>
    <cellStyle name="Comma [0] 2 5 2 3 2" xfId="7731"/>
    <cellStyle name="Comma [0] 2 5 2 3 2 2" xfId="7732"/>
    <cellStyle name="Comma [0] 2 5 2 3 2 2 2" xfId="7733"/>
    <cellStyle name="Comma [0] 2 5 2 3 2 2 2 2" xfId="7734"/>
    <cellStyle name="Comma [0] 2 5 2 3 2 2 2 3" xfId="7735"/>
    <cellStyle name="Comma [0] 2 5 2 3 2 2 3" xfId="7736"/>
    <cellStyle name="Comma [0] 2 5 2 3 2 2 4" xfId="7737"/>
    <cellStyle name="Comma [0] 2 5 2 3 2 3" xfId="7738"/>
    <cellStyle name="Comma [0] 2 5 2 3 2 3 2" xfId="7739"/>
    <cellStyle name="Comma [0] 2 5 2 3 2 3 3" xfId="7740"/>
    <cellStyle name="Comma [0] 2 5 2 3 2 4" xfId="7741"/>
    <cellStyle name="Comma [0] 2 5 2 3 2 5" xfId="7742"/>
    <cellStyle name="Comma [0] 2 5 2 3 3" xfId="7743"/>
    <cellStyle name="Comma [0] 2 5 2 3 3 2" xfId="7744"/>
    <cellStyle name="Comma [0] 2 5 2 3 3 2 2" xfId="7745"/>
    <cellStyle name="Comma [0] 2 5 2 3 3 2 2 2" xfId="7746"/>
    <cellStyle name="Comma [0] 2 5 2 3 3 2 2 3" xfId="7747"/>
    <cellStyle name="Comma [0] 2 5 2 3 3 2 3" xfId="7748"/>
    <cellStyle name="Comma [0] 2 5 2 3 3 2 4" xfId="7749"/>
    <cellStyle name="Comma [0] 2 5 2 3 3 3" xfId="7750"/>
    <cellStyle name="Comma [0] 2 5 2 3 3 3 2" xfId="7751"/>
    <cellStyle name="Comma [0] 2 5 2 3 3 3 3" xfId="7752"/>
    <cellStyle name="Comma [0] 2 5 2 3 3 4" xfId="7753"/>
    <cellStyle name="Comma [0] 2 5 2 3 3 5" xfId="7754"/>
    <cellStyle name="Comma [0] 2 5 2 3 4" xfId="7755"/>
    <cellStyle name="Comma [0] 2 5 2 3 4 2" xfId="7756"/>
    <cellStyle name="Comma [0] 2 5 2 3 4 2 2" xfId="7757"/>
    <cellStyle name="Comma [0] 2 5 2 3 4 2 2 2" xfId="7758"/>
    <cellStyle name="Comma [0] 2 5 2 3 4 2 2 3" xfId="7759"/>
    <cellStyle name="Comma [0] 2 5 2 3 4 2 3" xfId="7760"/>
    <cellStyle name="Comma [0] 2 5 2 3 4 2 4" xfId="7761"/>
    <cellStyle name="Comma [0] 2 5 2 3 4 3" xfId="7762"/>
    <cellStyle name="Comma [0] 2 5 2 3 4 3 2" xfId="7763"/>
    <cellStyle name="Comma [0] 2 5 2 3 4 3 3" xfId="7764"/>
    <cellStyle name="Comma [0] 2 5 2 3 4 4" xfId="7765"/>
    <cellStyle name="Comma [0] 2 5 2 3 4 5" xfId="7766"/>
    <cellStyle name="Comma [0] 2 5 2 3 5" xfId="7767"/>
    <cellStyle name="Comma [0] 2 5 2 3 5 2" xfId="7768"/>
    <cellStyle name="Comma [0] 2 5 2 3 5 2 2" xfId="7769"/>
    <cellStyle name="Comma [0] 2 5 2 3 5 2 3" xfId="7770"/>
    <cellStyle name="Comma [0] 2 5 2 3 5 3" xfId="7771"/>
    <cellStyle name="Comma [0] 2 5 2 3 5 4" xfId="7772"/>
    <cellStyle name="Comma [0] 2 5 2 3 6" xfId="7773"/>
    <cellStyle name="Comma [0] 2 5 2 3 6 2" xfId="7774"/>
    <cellStyle name="Comma [0] 2 5 2 3 6 3" xfId="7775"/>
    <cellStyle name="Comma [0] 2 5 2 3 7" xfId="7776"/>
    <cellStyle name="Comma [0] 2 5 2 3 8" xfId="7777"/>
    <cellStyle name="Comma [0] 2 5 2 3 9" xfId="7778"/>
    <cellStyle name="Comma [0] 2 5 2 4" xfId="7779"/>
    <cellStyle name="Comma [0] 2 5 2 4 2" xfId="7780"/>
    <cellStyle name="Comma [0] 2 5 2 4 2 2" xfId="7781"/>
    <cellStyle name="Comma [0] 2 5 2 4 2 2 2" xfId="7782"/>
    <cellStyle name="Comma [0] 2 5 2 4 2 2 3" xfId="7783"/>
    <cellStyle name="Comma [0] 2 5 2 4 2 3" xfId="7784"/>
    <cellStyle name="Comma [0] 2 5 2 4 2 4" xfId="7785"/>
    <cellStyle name="Comma [0] 2 5 2 4 3" xfId="7786"/>
    <cellStyle name="Comma [0] 2 5 2 4 3 2" xfId="7787"/>
    <cellStyle name="Comma [0] 2 5 2 4 3 3" xfId="7788"/>
    <cellStyle name="Comma [0] 2 5 2 4 4" xfId="7789"/>
    <cellStyle name="Comma [0] 2 5 2 4 5" xfId="7790"/>
    <cellStyle name="Comma [0] 2 5 2 5" xfId="7791"/>
    <cellStyle name="Comma [0] 2 5 2 5 2" xfId="7792"/>
    <cellStyle name="Comma [0] 2 5 2 5 2 2" xfId="7793"/>
    <cellStyle name="Comma [0] 2 5 2 5 2 2 2" xfId="7794"/>
    <cellStyle name="Comma [0] 2 5 2 5 2 2 3" xfId="7795"/>
    <cellStyle name="Comma [0] 2 5 2 5 2 3" xfId="7796"/>
    <cellStyle name="Comma [0] 2 5 2 5 2 4" xfId="7797"/>
    <cellStyle name="Comma [0] 2 5 2 5 3" xfId="7798"/>
    <cellStyle name="Comma [0] 2 5 2 5 3 2" xfId="7799"/>
    <cellStyle name="Comma [0] 2 5 2 5 3 3" xfId="7800"/>
    <cellStyle name="Comma [0] 2 5 2 5 4" xfId="7801"/>
    <cellStyle name="Comma [0] 2 5 2 5 5" xfId="7802"/>
    <cellStyle name="Comma [0] 2 5 2 6" xfId="7803"/>
    <cellStyle name="Comma [0] 2 5 2 6 2" xfId="7804"/>
    <cellStyle name="Comma [0] 2 5 2 6 2 2" xfId="7805"/>
    <cellStyle name="Comma [0] 2 5 2 6 2 2 2" xfId="7806"/>
    <cellStyle name="Comma [0] 2 5 2 6 2 2 3" xfId="7807"/>
    <cellStyle name="Comma [0] 2 5 2 6 2 3" xfId="7808"/>
    <cellStyle name="Comma [0] 2 5 2 6 2 4" xfId="7809"/>
    <cellStyle name="Comma [0] 2 5 2 6 3" xfId="7810"/>
    <cellStyle name="Comma [0] 2 5 2 6 3 2" xfId="7811"/>
    <cellStyle name="Comma [0] 2 5 2 6 3 3" xfId="7812"/>
    <cellStyle name="Comma [0] 2 5 2 6 4" xfId="7813"/>
    <cellStyle name="Comma [0] 2 5 2 6 5" xfId="7814"/>
    <cellStyle name="Comma [0] 2 5 2 7" xfId="7815"/>
    <cellStyle name="Comma [0] 2 5 2 7 2" xfId="7816"/>
    <cellStyle name="Comma [0] 2 5 2 7 2 2" xfId="7817"/>
    <cellStyle name="Comma [0] 2 5 2 7 2 3" xfId="7818"/>
    <cellStyle name="Comma [0] 2 5 2 7 3" xfId="7819"/>
    <cellStyle name="Comma [0] 2 5 2 7 4" xfId="7820"/>
    <cellStyle name="Comma [0] 2 5 2 8" xfId="7821"/>
    <cellStyle name="Comma [0] 2 5 2 8 2" xfId="7822"/>
    <cellStyle name="Comma [0] 2 5 2 8 3" xfId="7823"/>
    <cellStyle name="Comma [0] 2 5 2 9" xfId="7824"/>
    <cellStyle name="Comma [0] 2 5 3" xfId="7825"/>
    <cellStyle name="Comma [0] 2 5 3 10" xfId="7826"/>
    <cellStyle name="Comma [0] 2 5 3 2" xfId="7827"/>
    <cellStyle name="Comma [0] 2 5 3 2 2" xfId="7828"/>
    <cellStyle name="Comma [0] 2 5 3 2 2 2" xfId="7829"/>
    <cellStyle name="Comma [0] 2 5 3 2 2 2 2" xfId="7830"/>
    <cellStyle name="Comma [0] 2 5 3 2 2 2 2 2" xfId="7831"/>
    <cellStyle name="Comma [0] 2 5 3 2 2 2 2 3" xfId="7832"/>
    <cellStyle name="Comma [0] 2 5 3 2 2 2 3" xfId="7833"/>
    <cellStyle name="Comma [0] 2 5 3 2 2 2 4" xfId="7834"/>
    <cellStyle name="Comma [0] 2 5 3 2 2 3" xfId="7835"/>
    <cellStyle name="Comma [0] 2 5 3 2 2 3 2" xfId="7836"/>
    <cellStyle name="Comma [0] 2 5 3 2 2 3 3" xfId="7837"/>
    <cellStyle name="Comma [0] 2 5 3 2 2 4" xfId="7838"/>
    <cellStyle name="Comma [0] 2 5 3 2 2 5" xfId="7839"/>
    <cellStyle name="Comma [0] 2 5 3 2 3" xfId="7840"/>
    <cellStyle name="Comma [0] 2 5 3 2 3 2" xfId="7841"/>
    <cellStyle name="Comma [0] 2 5 3 2 3 2 2" xfId="7842"/>
    <cellStyle name="Comma [0] 2 5 3 2 3 2 2 2" xfId="7843"/>
    <cellStyle name="Comma [0] 2 5 3 2 3 2 2 3" xfId="7844"/>
    <cellStyle name="Comma [0] 2 5 3 2 3 2 3" xfId="7845"/>
    <cellStyle name="Comma [0] 2 5 3 2 3 2 4" xfId="7846"/>
    <cellStyle name="Comma [0] 2 5 3 2 3 3" xfId="7847"/>
    <cellStyle name="Comma [0] 2 5 3 2 3 3 2" xfId="7848"/>
    <cellStyle name="Comma [0] 2 5 3 2 3 3 3" xfId="7849"/>
    <cellStyle name="Comma [0] 2 5 3 2 3 4" xfId="7850"/>
    <cellStyle name="Comma [0] 2 5 3 2 3 5" xfId="7851"/>
    <cellStyle name="Comma [0] 2 5 3 2 4" xfId="7852"/>
    <cellStyle name="Comma [0] 2 5 3 2 4 2" xfId="7853"/>
    <cellStyle name="Comma [0] 2 5 3 2 4 2 2" xfId="7854"/>
    <cellStyle name="Comma [0] 2 5 3 2 4 2 2 2" xfId="7855"/>
    <cellStyle name="Comma [0] 2 5 3 2 4 2 2 3" xfId="7856"/>
    <cellStyle name="Comma [0] 2 5 3 2 4 2 3" xfId="7857"/>
    <cellStyle name="Comma [0] 2 5 3 2 4 2 4" xfId="7858"/>
    <cellStyle name="Comma [0] 2 5 3 2 4 3" xfId="7859"/>
    <cellStyle name="Comma [0] 2 5 3 2 4 3 2" xfId="7860"/>
    <cellStyle name="Comma [0] 2 5 3 2 4 3 3" xfId="7861"/>
    <cellStyle name="Comma [0] 2 5 3 2 4 4" xfId="7862"/>
    <cellStyle name="Comma [0] 2 5 3 2 4 5" xfId="7863"/>
    <cellStyle name="Comma [0] 2 5 3 2 5" xfId="7864"/>
    <cellStyle name="Comma [0] 2 5 3 2 5 2" xfId="7865"/>
    <cellStyle name="Comma [0] 2 5 3 2 5 2 2" xfId="7866"/>
    <cellStyle name="Comma [0] 2 5 3 2 5 2 3" xfId="7867"/>
    <cellStyle name="Comma [0] 2 5 3 2 5 3" xfId="7868"/>
    <cellStyle name="Comma [0] 2 5 3 2 5 4" xfId="7869"/>
    <cellStyle name="Comma [0] 2 5 3 2 6" xfId="7870"/>
    <cellStyle name="Comma [0] 2 5 3 2 6 2" xfId="7871"/>
    <cellStyle name="Comma [0] 2 5 3 2 6 3" xfId="7872"/>
    <cellStyle name="Comma [0] 2 5 3 2 7" xfId="7873"/>
    <cellStyle name="Comma [0] 2 5 3 2 8" xfId="7874"/>
    <cellStyle name="Comma [0] 2 5 3 2 9" xfId="7875"/>
    <cellStyle name="Comma [0] 2 5 3 3" xfId="7876"/>
    <cellStyle name="Comma [0] 2 5 3 3 2" xfId="7877"/>
    <cellStyle name="Comma [0] 2 5 3 3 2 2" xfId="7878"/>
    <cellStyle name="Comma [0] 2 5 3 3 2 2 2" xfId="7879"/>
    <cellStyle name="Comma [0] 2 5 3 3 2 2 3" xfId="7880"/>
    <cellStyle name="Comma [0] 2 5 3 3 2 3" xfId="7881"/>
    <cellStyle name="Comma [0] 2 5 3 3 2 4" xfId="7882"/>
    <cellStyle name="Comma [0] 2 5 3 3 3" xfId="7883"/>
    <cellStyle name="Comma [0] 2 5 3 3 3 2" xfId="7884"/>
    <cellStyle name="Comma [0] 2 5 3 3 3 3" xfId="7885"/>
    <cellStyle name="Comma [0] 2 5 3 3 4" xfId="7886"/>
    <cellStyle name="Comma [0] 2 5 3 3 5" xfId="7887"/>
    <cellStyle name="Comma [0] 2 5 3 4" xfId="7888"/>
    <cellStyle name="Comma [0] 2 5 3 4 2" xfId="7889"/>
    <cellStyle name="Comma [0] 2 5 3 4 2 2" xfId="7890"/>
    <cellStyle name="Comma [0] 2 5 3 4 2 2 2" xfId="7891"/>
    <cellStyle name="Comma [0] 2 5 3 4 2 2 3" xfId="7892"/>
    <cellStyle name="Comma [0] 2 5 3 4 2 3" xfId="7893"/>
    <cellStyle name="Comma [0] 2 5 3 4 2 4" xfId="7894"/>
    <cellStyle name="Comma [0] 2 5 3 4 3" xfId="7895"/>
    <cellStyle name="Comma [0] 2 5 3 4 3 2" xfId="7896"/>
    <cellStyle name="Comma [0] 2 5 3 4 3 3" xfId="7897"/>
    <cellStyle name="Comma [0] 2 5 3 4 4" xfId="7898"/>
    <cellStyle name="Comma [0] 2 5 3 4 5" xfId="7899"/>
    <cellStyle name="Comma [0] 2 5 3 5" xfId="7900"/>
    <cellStyle name="Comma [0] 2 5 3 5 2" xfId="7901"/>
    <cellStyle name="Comma [0] 2 5 3 5 2 2" xfId="7902"/>
    <cellStyle name="Comma [0] 2 5 3 5 2 2 2" xfId="7903"/>
    <cellStyle name="Comma [0] 2 5 3 5 2 2 3" xfId="7904"/>
    <cellStyle name="Comma [0] 2 5 3 5 2 3" xfId="7905"/>
    <cellStyle name="Comma [0] 2 5 3 5 2 4" xfId="7906"/>
    <cellStyle name="Comma [0] 2 5 3 5 3" xfId="7907"/>
    <cellStyle name="Comma [0] 2 5 3 5 3 2" xfId="7908"/>
    <cellStyle name="Comma [0] 2 5 3 5 3 3" xfId="7909"/>
    <cellStyle name="Comma [0] 2 5 3 5 4" xfId="7910"/>
    <cellStyle name="Comma [0] 2 5 3 5 5" xfId="7911"/>
    <cellStyle name="Comma [0] 2 5 3 6" xfId="7912"/>
    <cellStyle name="Comma [0] 2 5 3 6 2" xfId="7913"/>
    <cellStyle name="Comma [0] 2 5 3 6 2 2" xfId="7914"/>
    <cellStyle name="Comma [0] 2 5 3 6 2 3" xfId="7915"/>
    <cellStyle name="Comma [0] 2 5 3 6 3" xfId="7916"/>
    <cellStyle name="Comma [0] 2 5 3 6 4" xfId="7917"/>
    <cellStyle name="Comma [0] 2 5 3 7" xfId="7918"/>
    <cellStyle name="Comma [0] 2 5 3 7 2" xfId="7919"/>
    <cellStyle name="Comma [0] 2 5 3 7 3" xfId="7920"/>
    <cellStyle name="Comma [0] 2 5 3 8" xfId="7921"/>
    <cellStyle name="Comma [0] 2 5 3 9" xfId="7922"/>
    <cellStyle name="Comma [0] 2 5 4" xfId="7923"/>
    <cellStyle name="Comma [0] 2 5 4 10" xfId="7924"/>
    <cellStyle name="Comma [0] 2 5 4 2" xfId="7925"/>
    <cellStyle name="Comma [0] 2 5 4 2 2" xfId="7926"/>
    <cellStyle name="Comma [0] 2 5 4 2 2 2" xfId="7927"/>
    <cellStyle name="Comma [0] 2 5 4 2 2 2 2" xfId="7928"/>
    <cellStyle name="Comma [0] 2 5 4 2 2 2 2 2" xfId="7929"/>
    <cellStyle name="Comma [0] 2 5 4 2 2 2 2 3" xfId="7930"/>
    <cellStyle name="Comma [0] 2 5 4 2 2 2 3" xfId="7931"/>
    <cellStyle name="Comma [0] 2 5 4 2 2 2 4" xfId="7932"/>
    <cellStyle name="Comma [0] 2 5 4 2 2 3" xfId="7933"/>
    <cellStyle name="Comma [0] 2 5 4 2 2 3 2" xfId="7934"/>
    <cellStyle name="Comma [0] 2 5 4 2 2 3 3" xfId="7935"/>
    <cellStyle name="Comma [0] 2 5 4 2 2 4" xfId="7936"/>
    <cellStyle name="Comma [0] 2 5 4 2 2 5" xfId="7937"/>
    <cellStyle name="Comma [0] 2 5 4 2 3" xfId="7938"/>
    <cellStyle name="Comma [0] 2 5 4 2 3 2" xfId="7939"/>
    <cellStyle name="Comma [0] 2 5 4 2 3 2 2" xfId="7940"/>
    <cellStyle name="Comma [0] 2 5 4 2 3 2 2 2" xfId="7941"/>
    <cellStyle name="Comma [0] 2 5 4 2 3 2 2 3" xfId="7942"/>
    <cellStyle name="Comma [0] 2 5 4 2 3 2 3" xfId="7943"/>
    <cellStyle name="Comma [0] 2 5 4 2 3 2 4" xfId="7944"/>
    <cellStyle name="Comma [0] 2 5 4 2 3 3" xfId="7945"/>
    <cellStyle name="Comma [0] 2 5 4 2 3 3 2" xfId="7946"/>
    <cellStyle name="Comma [0] 2 5 4 2 3 3 3" xfId="7947"/>
    <cellStyle name="Comma [0] 2 5 4 2 3 4" xfId="7948"/>
    <cellStyle name="Comma [0] 2 5 4 2 3 5" xfId="7949"/>
    <cellStyle name="Comma [0] 2 5 4 2 4" xfId="7950"/>
    <cellStyle name="Comma [0] 2 5 4 2 4 2" xfId="7951"/>
    <cellStyle name="Comma [0] 2 5 4 2 4 2 2" xfId="7952"/>
    <cellStyle name="Comma [0] 2 5 4 2 4 2 2 2" xfId="7953"/>
    <cellStyle name="Comma [0] 2 5 4 2 4 2 2 3" xfId="7954"/>
    <cellStyle name="Comma [0] 2 5 4 2 4 2 3" xfId="7955"/>
    <cellStyle name="Comma [0] 2 5 4 2 4 2 4" xfId="7956"/>
    <cellStyle name="Comma [0] 2 5 4 2 4 3" xfId="7957"/>
    <cellStyle name="Comma [0] 2 5 4 2 4 3 2" xfId="7958"/>
    <cellStyle name="Comma [0] 2 5 4 2 4 3 3" xfId="7959"/>
    <cellStyle name="Comma [0] 2 5 4 2 4 4" xfId="7960"/>
    <cellStyle name="Comma [0] 2 5 4 2 4 5" xfId="7961"/>
    <cellStyle name="Comma [0] 2 5 4 2 5" xfId="7962"/>
    <cellStyle name="Comma [0] 2 5 4 2 5 2" xfId="7963"/>
    <cellStyle name="Comma [0] 2 5 4 2 5 2 2" xfId="7964"/>
    <cellStyle name="Comma [0] 2 5 4 2 5 2 3" xfId="7965"/>
    <cellStyle name="Comma [0] 2 5 4 2 5 3" xfId="7966"/>
    <cellStyle name="Comma [0] 2 5 4 2 5 4" xfId="7967"/>
    <cellStyle name="Comma [0] 2 5 4 2 6" xfId="7968"/>
    <cellStyle name="Comma [0] 2 5 4 2 6 2" xfId="7969"/>
    <cellStyle name="Comma [0] 2 5 4 2 6 3" xfId="7970"/>
    <cellStyle name="Comma [0] 2 5 4 2 7" xfId="7971"/>
    <cellStyle name="Comma [0] 2 5 4 2 8" xfId="7972"/>
    <cellStyle name="Comma [0] 2 5 4 2 9" xfId="7973"/>
    <cellStyle name="Comma [0] 2 5 4 3" xfId="7974"/>
    <cellStyle name="Comma [0] 2 5 4 3 2" xfId="7975"/>
    <cellStyle name="Comma [0] 2 5 4 3 2 2" xfId="7976"/>
    <cellStyle name="Comma [0] 2 5 4 3 2 2 2" xfId="7977"/>
    <cellStyle name="Comma [0] 2 5 4 3 2 2 3" xfId="7978"/>
    <cellStyle name="Comma [0] 2 5 4 3 2 3" xfId="7979"/>
    <cellStyle name="Comma [0] 2 5 4 3 2 4" xfId="7980"/>
    <cellStyle name="Comma [0] 2 5 4 3 3" xfId="7981"/>
    <cellStyle name="Comma [0] 2 5 4 3 3 2" xfId="7982"/>
    <cellStyle name="Comma [0] 2 5 4 3 3 3" xfId="7983"/>
    <cellStyle name="Comma [0] 2 5 4 3 4" xfId="7984"/>
    <cellStyle name="Comma [0] 2 5 4 3 5" xfId="7985"/>
    <cellStyle name="Comma [0] 2 5 4 4" xfId="7986"/>
    <cellStyle name="Comma [0] 2 5 4 4 2" xfId="7987"/>
    <cellStyle name="Comma [0] 2 5 4 4 2 2" xfId="7988"/>
    <cellStyle name="Comma [0] 2 5 4 4 2 2 2" xfId="7989"/>
    <cellStyle name="Comma [0] 2 5 4 4 2 2 3" xfId="7990"/>
    <cellStyle name="Comma [0] 2 5 4 4 2 3" xfId="7991"/>
    <cellStyle name="Comma [0] 2 5 4 4 2 4" xfId="7992"/>
    <cellStyle name="Comma [0] 2 5 4 4 3" xfId="7993"/>
    <cellStyle name="Comma [0] 2 5 4 4 3 2" xfId="7994"/>
    <cellStyle name="Comma [0] 2 5 4 4 3 3" xfId="7995"/>
    <cellStyle name="Comma [0] 2 5 4 4 4" xfId="7996"/>
    <cellStyle name="Comma [0] 2 5 4 4 5" xfId="7997"/>
    <cellStyle name="Comma [0] 2 5 4 5" xfId="7998"/>
    <cellStyle name="Comma [0] 2 5 4 5 2" xfId="7999"/>
    <cellStyle name="Comma [0] 2 5 4 5 2 2" xfId="8000"/>
    <cellStyle name="Comma [0] 2 5 4 5 2 2 2" xfId="8001"/>
    <cellStyle name="Comma [0] 2 5 4 5 2 2 3" xfId="8002"/>
    <cellStyle name="Comma [0] 2 5 4 5 2 3" xfId="8003"/>
    <cellStyle name="Comma [0] 2 5 4 5 2 4" xfId="8004"/>
    <cellStyle name="Comma [0] 2 5 4 5 3" xfId="8005"/>
    <cellStyle name="Comma [0] 2 5 4 5 3 2" xfId="8006"/>
    <cellStyle name="Comma [0] 2 5 4 5 3 3" xfId="8007"/>
    <cellStyle name="Comma [0] 2 5 4 5 4" xfId="8008"/>
    <cellStyle name="Comma [0] 2 5 4 5 5" xfId="8009"/>
    <cellStyle name="Comma [0] 2 5 4 6" xfId="8010"/>
    <cellStyle name="Comma [0] 2 5 4 6 2" xfId="8011"/>
    <cellStyle name="Comma [0] 2 5 4 6 2 2" xfId="8012"/>
    <cellStyle name="Comma [0] 2 5 4 6 2 3" xfId="8013"/>
    <cellStyle name="Comma [0] 2 5 4 6 3" xfId="8014"/>
    <cellStyle name="Comma [0] 2 5 4 6 4" xfId="8015"/>
    <cellStyle name="Comma [0] 2 5 4 7" xfId="8016"/>
    <cellStyle name="Comma [0] 2 5 4 7 2" xfId="8017"/>
    <cellStyle name="Comma [0] 2 5 4 7 3" xfId="8018"/>
    <cellStyle name="Comma [0] 2 5 4 8" xfId="8019"/>
    <cellStyle name="Comma [0] 2 5 4 9" xfId="8020"/>
    <cellStyle name="Comma [0] 2 5 5" xfId="8021"/>
    <cellStyle name="Comma [0] 2 5 5 2" xfId="8022"/>
    <cellStyle name="Comma [0] 2 5 5 2 2" xfId="8023"/>
    <cellStyle name="Comma [0] 2 5 5 2 2 2" xfId="8024"/>
    <cellStyle name="Comma [0] 2 5 5 2 2 2 2" xfId="8025"/>
    <cellStyle name="Comma [0] 2 5 5 2 2 2 3" xfId="8026"/>
    <cellStyle name="Comma [0] 2 5 5 2 2 3" xfId="8027"/>
    <cellStyle name="Comma [0] 2 5 5 2 2 4" xfId="8028"/>
    <cellStyle name="Comma [0] 2 5 5 2 3" xfId="8029"/>
    <cellStyle name="Comma [0] 2 5 5 2 3 2" xfId="8030"/>
    <cellStyle name="Comma [0] 2 5 5 2 3 3" xfId="8031"/>
    <cellStyle name="Comma [0] 2 5 5 2 4" xfId="8032"/>
    <cellStyle name="Comma [0] 2 5 5 2 5" xfId="8033"/>
    <cellStyle name="Comma [0] 2 5 5 3" xfId="8034"/>
    <cellStyle name="Comma [0] 2 5 5 3 2" xfId="8035"/>
    <cellStyle name="Comma [0] 2 5 5 3 2 2" xfId="8036"/>
    <cellStyle name="Comma [0] 2 5 5 3 2 2 2" xfId="8037"/>
    <cellStyle name="Comma [0] 2 5 5 3 2 2 3" xfId="8038"/>
    <cellStyle name="Comma [0] 2 5 5 3 2 3" xfId="8039"/>
    <cellStyle name="Comma [0] 2 5 5 3 2 4" xfId="8040"/>
    <cellStyle name="Comma [0] 2 5 5 3 3" xfId="8041"/>
    <cellStyle name="Comma [0] 2 5 5 3 3 2" xfId="8042"/>
    <cellStyle name="Comma [0] 2 5 5 3 3 3" xfId="8043"/>
    <cellStyle name="Comma [0] 2 5 5 3 4" xfId="8044"/>
    <cellStyle name="Comma [0] 2 5 5 3 5" xfId="8045"/>
    <cellStyle name="Comma [0] 2 5 5 4" xfId="8046"/>
    <cellStyle name="Comma [0] 2 5 5 4 2" xfId="8047"/>
    <cellStyle name="Comma [0] 2 5 5 4 2 2" xfId="8048"/>
    <cellStyle name="Comma [0] 2 5 5 4 2 2 2" xfId="8049"/>
    <cellStyle name="Comma [0] 2 5 5 4 2 2 3" xfId="8050"/>
    <cellStyle name="Comma [0] 2 5 5 4 2 3" xfId="8051"/>
    <cellStyle name="Comma [0] 2 5 5 4 2 4" xfId="8052"/>
    <cellStyle name="Comma [0] 2 5 5 4 3" xfId="8053"/>
    <cellStyle name="Comma [0] 2 5 5 4 3 2" xfId="8054"/>
    <cellStyle name="Comma [0] 2 5 5 4 3 3" xfId="8055"/>
    <cellStyle name="Comma [0] 2 5 5 4 4" xfId="8056"/>
    <cellStyle name="Comma [0] 2 5 5 4 5" xfId="8057"/>
    <cellStyle name="Comma [0] 2 5 5 5" xfId="8058"/>
    <cellStyle name="Comma [0] 2 5 5 5 2" xfId="8059"/>
    <cellStyle name="Comma [0] 2 5 5 5 2 2" xfId="8060"/>
    <cellStyle name="Comma [0] 2 5 5 5 2 3" xfId="8061"/>
    <cellStyle name="Comma [0] 2 5 5 5 3" xfId="8062"/>
    <cellStyle name="Comma [0] 2 5 5 5 4" xfId="8063"/>
    <cellStyle name="Comma [0] 2 5 5 6" xfId="8064"/>
    <cellStyle name="Comma [0] 2 5 5 6 2" xfId="8065"/>
    <cellStyle name="Comma [0] 2 5 5 6 3" xfId="8066"/>
    <cellStyle name="Comma [0] 2 5 5 7" xfId="8067"/>
    <cellStyle name="Comma [0] 2 5 5 8" xfId="8068"/>
    <cellStyle name="Comma [0] 2 5 5 9" xfId="8069"/>
    <cellStyle name="Comma [0] 2 5 6" xfId="8070"/>
    <cellStyle name="Comma [0] 2 5 6 2" xfId="8071"/>
    <cellStyle name="Comma [0] 2 5 6 2 2" xfId="8072"/>
    <cellStyle name="Comma [0] 2 5 6 2 2 2" xfId="8073"/>
    <cellStyle name="Comma [0] 2 5 6 2 2 2 2" xfId="8074"/>
    <cellStyle name="Comma [0] 2 5 6 2 2 2 3" xfId="8075"/>
    <cellStyle name="Comma [0] 2 5 6 2 2 3" xfId="8076"/>
    <cellStyle name="Comma [0] 2 5 6 2 2 4" xfId="8077"/>
    <cellStyle name="Comma [0] 2 5 6 2 3" xfId="8078"/>
    <cellStyle name="Comma [0] 2 5 6 2 3 2" xfId="8079"/>
    <cellStyle name="Comma [0] 2 5 6 2 3 3" xfId="8080"/>
    <cellStyle name="Comma [0] 2 5 6 2 4" xfId="8081"/>
    <cellStyle name="Comma [0] 2 5 6 2 5" xfId="8082"/>
    <cellStyle name="Comma [0] 2 5 6 3" xfId="8083"/>
    <cellStyle name="Comma [0] 2 5 6 3 2" xfId="8084"/>
    <cellStyle name="Comma [0] 2 5 6 3 2 2" xfId="8085"/>
    <cellStyle name="Comma [0] 2 5 6 3 2 2 2" xfId="8086"/>
    <cellStyle name="Comma [0] 2 5 6 3 2 2 3" xfId="8087"/>
    <cellStyle name="Comma [0] 2 5 6 3 2 3" xfId="8088"/>
    <cellStyle name="Comma [0] 2 5 6 3 2 4" xfId="8089"/>
    <cellStyle name="Comma [0] 2 5 6 3 3" xfId="8090"/>
    <cellStyle name="Comma [0] 2 5 6 3 3 2" xfId="8091"/>
    <cellStyle name="Comma [0] 2 5 6 3 3 3" xfId="8092"/>
    <cellStyle name="Comma [0] 2 5 6 3 4" xfId="8093"/>
    <cellStyle name="Comma [0] 2 5 6 3 5" xfId="8094"/>
    <cellStyle name="Comma [0] 2 5 6 4" xfId="8095"/>
    <cellStyle name="Comma [0] 2 5 6 4 2" xfId="8096"/>
    <cellStyle name="Comma [0] 2 5 6 4 2 2" xfId="8097"/>
    <cellStyle name="Comma [0] 2 5 6 4 2 2 2" xfId="8098"/>
    <cellStyle name="Comma [0] 2 5 6 4 2 2 3" xfId="8099"/>
    <cellStyle name="Comma [0] 2 5 6 4 2 3" xfId="8100"/>
    <cellStyle name="Comma [0] 2 5 6 4 2 4" xfId="8101"/>
    <cellStyle name="Comma [0] 2 5 6 4 3" xfId="8102"/>
    <cellStyle name="Comma [0] 2 5 6 4 3 2" xfId="8103"/>
    <cellStyle name="Comma [0] 2 5 6 4 3 3" xfId="8104"/>
    <cellStyle name="Comma [0] 2 5 6 4 4" xfId="8105"/>
    <cellStyle name="Comma [0] 2 5 6 4 5" xfId="8106"/>
    <cellStyle name="Comma [0] 2 5 6 5" xfId="8107"/>
    <cellStyle name="Comma [0] 2 5 6 5 2" xfId="8108"/>
    <cellStyle name="Comma [0] 2 5 6 5 2 2" xfId="8109"/>
    <cellStyle name="Comma [0] 2 5 6 5 2 3" xfId="8110"/>
    <cellStyle name="Comma [0] 2 5 6 5 3" xfId="8111"/>
    <cellStyle name="Comma [0] 2 5 6 5 4" xfId="8112"/>
    <cellStyle name="Comma [0] 2 5 6 6" xfId="8113"/>
    <cellStyle name="Comma [0] 2 5 6 6 2" xfId="8114"/>
    <cellStyle name="Comma [0] 2 5 6 6 3" xfId="8115"/>
    <cellStyle name="Comma [0] 2 5 6 7" xfId="8116"/>
    <cellStyle name="Comma [0] 2 5 6 8" xfId="8117"/>
    <cellStyle name="Comma [0] 2 5 6 9" xfId="8118"/>
    <cellStyle name="Comma [0] 2 5 7" xfId="8119"/>
    <cellStyle name="Comma [0] 2 5 7 2" xfId="8120"/>
    <cellStyle name="Comma [0] 2 5 7 2 2" xfId="8121"/>
    <cellStyle name="Comma [0] 2 5 7 2 2 2" xfId="8122"/>
    <cellStyle name="Comma [0] 2 5 7 2 2 3" xfId="8123"/>
    <cellStyle name="Comma [0] 2 5 7 2 3" xfId="8124"/>
    <cellStyle name="Comma [0] 2 5 7 2 4" xfId="8125"/>
    <cellStyle name="Comma [0] 2 5 7 3" xfId="8126"/>
    <cellStyle name="Comma [0] 2 5 7 3 2" xfId="8127"/>
    <cellStyle name="Comma [0] 2 5 7 3 3" xfId="8128"/>
    <cellStyle name="Comma [0] 2 5 7 4" xfId="8129"/>
    <cellStyle name="Comma [0] 2 5 7 5" xfId="8130"/>
    <cellStyle name="Comma [0] 2 5 8" xfId="8131"/>
    <cellStyle name="Comma [0] 2 5 8 2" xfId="8132"/>
    <cellStyle name="Comma [0] 2 5 8 2 2" xfId="8133"/>
    <cellStyle name="Comma [0] 2 5 8 2 2 2" xfId="8134"/>
    <cellStyle name="Comma [0] 2 5 8 2 2 3" xfId="8135"/>
    <cellStyle name="Comma [0] 2 5 8 2 3" xfId="8136"/>
    <cellStyle name="Comma [0] 2 5 8 2 4" xfId="8137"/>
    <cellStyle name="Comma [0] 2 5 8 3" xfId="8138"/>
    <cellStyle name="Comma [0] 2 5 8 3 2" xfId="8139"/>
    <cellStyle name="Comma [0] 2 5 8 3 3" xfId="8140"/>
    <cellStyle name="Comma [0] 2 5 8 4" xfId="8141"/>
    <cellStyle name="Comma [0] 2 5 8 5" xfId="8142"/>
    <cellStyle name="Comma [0] 2 5 9" xfId="8143"/>
    <cellStyle name="Comma [0] 2 5 9 2" xfId="8144"/>
    <cellStyle name="Comma [0] 2 5 9 2 2" xfId="8145"/>
    <cellStyle name="Comma [0] 2 5 9 2 2 2" xfId="8146"/>
    <cellStyle name="Comma [0] 2 5 9 2 2 3" xfId="8147"/>
    <cellStyle name="Comma [0] 2 5 9 2 3" xfId="8148"/>
    <cellStyle name="Comma [0] 2 5 9 2 4" xfId="8149"/>
    <cellStyle name="Comma [0] 2 5 9 3" xfId="8150"/>
    <cellStyle name="Comma [0] 2 5 9 3 2" xfId="8151"/>
    <cellStyle name="Comma [0] 2 5 9 3 3" xfId="8152"/>
    <cellStyle name="Comma [0] 2 5 9 4" xfId="8153"/>
    <cellStyle name="Comma [0] 2 5 9 5" xfId="8154"/>
    <cellStyle name="Comma [0] 2 6" xfId="8155"/>
    <cellStyle name="Comma [0] 2 6 10" xfId="8156"/>
    <cellStyle name="Comma [0] 2 6 11" xfId="8157"/>
    <cellStyle name="Comma [0] 2 6 2" xfId="8158"/>
    <cellStyle name="Comma [0] 2 6 2 2" xfId="8159"/>
    <cellStyle name="Comma [0] 2 6 2 2 2" xfId="8160"/>
    <cellStyle name="Comma [0] 2 6 2 2 2 2" xfId="8161"/>
    <cellStyle name="Comma [0] 2 6 2 2 2 2 2" xfId="8162"/>
    <cellStyle name="Comma [0] 2 6 2 2 2 2 3" xfId="8163"/>
    <cellStyle name="Comma [0] 2 6 2 2 2 3" xfId="8164"/>
    <cellStyle name="Comma [0] 2 6 2 2 2 4" xfId="8165"/>
    <cellStyle name="Comma [0] 2 6 2 2 3" xfId="8166"/>
    <cellStyle name="Comma [0] 2 6 2 2 3 2" xfId="8167"/>
    <cellStyle name="Comma [0] 2 6 2 2 3 3" xfId="8168"/>
    <cellStyle name="Comma [0] 2 6 2 2 4" xfId="8169"/>
    <cellStyle name="Comma [0] 2 6 2 2 5" xfId="8170"/>
    <cellStyle name="Comma [0] 2 6 2 3" xfId="8171"/>
    <cellStyle name="Comma [0] 2 6 2 3 2" xfId="8172"/>
    <cellStyle name="Comma [0] 2 6 2 3 2 2" xfId="8173"/>
    <cellStyle name="Comma [0] 2 6 2 3 2 2 2" xfId="8174"/>
    <cellStyle name="Comma [0] 2 6 2 3 2 2 3" xfId="8175"/>
    <cellStyle name="Comma [0] 2 6 2 3 2 3" xfId="8176"/>
    <cellStyle name="Comma [0] 2 6 2 3 2 4" xfId="8177"/>
    <cellStyle name="Comma [0] 2 6 2 3 3" xfId="8178"/>
    <cellStyle name="Comma [0] 2 6 2 3 3 2" xfId="8179"/>
    <cellStyle name="Comma [0] 2 6 2 3 3 3" xfId="8180"/>
    <cellStyle name="Comma [0] 2 6 2 3 4" xfId="8181"/>
    <cellStyle name="Comma [0] 2 6 2 3 5" xfId="8182"/>
    <cellStyle name="Comma [0] 2 6 2 4" xfId="8183"/>
    <cellStyle name="Comma [0] 2 6 2 4 2" xfId="8184"/>
    <cellStyle name="Comma [0] 2 6 2 4 2 2" xfId="8185"/>
    <cellStyle name="Comma [0] 2 6 2 4 2 2 2" xfId="8186"/>
    <cellStyle name="Comma [0] 2 6 2 4 2 2 3" xfId="8187"/>
    <cellStyle name="Comma [0] 2 6 2 4 2 3" xfId="8188"/>
    <cellStyle name="Comma [0] 2 6 2 4 2 4" xfId="8189"/>
    <cellStyle name="Comma [0] 2 6 2 4 3" xfId="8190"/>
    <cellStyle name="Comma [0] 2 6 2 4 3 2" xfId="8191"/>
    <cellStyle name="Comma [0] 2 6 2 4 3 3" xfId="8192"/>
    <cellStyle name="Comma [0] 2 6 2 4 4" xfId="8193"/>
    <cellStyle name="Comma [0] 2 6 2 4 5" xfId="8194"/>
    <cellStyle name="Comma [0] 2 6 2 5" xfId="8195"/>
    <cellStyle name="Comma [0] 2 6 2 5 2" xfId="8196"/>
    <cellStyle name="Comma [0] 2 6 2 5 2 2" xfId="8197"/>
    <cellStyle name="Comma [0] 2 6 2 5 2 3" xfId="8198"/>
    <cellStyle name="Comma [0] 2 6 2 5 3" xfId="8199"/>
    <cellStyle name="Comma [0] 2 6 2 5 4" xfId="8200"/>
    <cellStyle name="Comma [0] 2 6 2 6" xfId="8201"/>
    <cellStyle name="Comma [0] 2 6 2 6 2" xfId="8202"/>
    <cellStyle name="Comma [0] 2 6 2 6 3" xfId="8203"/>
    <cellStyle name="Comma [0] 2 6 2 7" xfId="8204"/>
    <cellStyle name="Comma [0] 2 6 2 8" xfId="8205"/>
    <cellStyle name="Comma [0] 2 6 2 9" xfId="8206"/>
    <cellStyle name="Comma [0] 2 6 3" xfId="8207"/>
    <cellStyle name="Comma [0] 2 6 3 2" xfId="8208"/>
    <cellStyle name="Comma [0] 2 6 3 2 2" xfId="8209"/>
    <cellStyle name="Comma [0] 2 6 3 2 2 2" xfId="8210"/>
    <cellStyle name="Comma [0] 2 6 3 2 2 2 2" xfId="8211"/>
    <cellStyle name="Comma [0] 2 6 3 2 2 2 3" xfId="8212"/>
    <cellStyle name="Comma [0] 2 6 3 2 2 3" xfId="8213"/>
    <cellStyle name="Comma [0] 2 6 3 2 2 4" xfId="8214"/>
    <cellStyle name="Comma [0] 2 6 3 2 3" xfId="8215"/>
    <cellStyle name="Comma [0] 2 6 3 2 3 2" xfId="8216"/>
    <cellStyle name="Comma [0] 2 6 3 2 3 3" xfId="8217"/>
    <cellStyle name="Comma [0] 2 6 3 2 4" xfId="8218"/>
    <cellStyle name="Comma [0] 2 6 3 2 5" xfId="8219"/>
    <cellStyle name="Comma [0] 2 6 3 3" xfId="8220"/>
    <cellStyle name="Comma [0] 2 6 3 3 2" xfId="8221"/>
    <cellStyle name="Comma [0] 2 6 3 3 2 2" xfId="8222"/>
    <cellStyle name="Comma [0] 2 6 3 3 2 2 2" xfId="8223"/>
    <cellStyle name="Comma [0] 2 6 3 3 2 2 3" xfId="8224"/>
    <cellStyle name="Comma [0] 2 6 3 3 2 3" xfId="8225"/>
    <cellStyle name="Comma [0] 2 6 3 3 2 4" xfId="8226"/>
    <cellStyle name="Comma [0] 2 6 3 3 3" xfId="8227"/>
    <cellStyle name="Comma [0] 2 6 3 3 3 2" xfId="8228"/>
    <cellStyle name="Comma [0] 2 6 3 3 3 3" xfId="8229"/>
    <cellStyle name="Comma [0] 2 6 3 3 4" xfId="8230"/>
    <cellStyle name="Comma [0] 2 6 3 3 5" xfId="8231"/>
    <cellStyle name="Comma [0] 2 6 3 4" xfId="8232"/>
    <cellStyle name="Comma [0] 2 6 3 4 2" xfId="8233"/>
    <cellStyle name="Comma [0] 2 6 3 4 2 2" xfId="8234"/>
    <cellStyle name="Comma [0] 2 6 3 4 2 2 2" xfId="8235"/>
    <cellStyle name="Comma [0] 2 6 3 4 2 2 3" xfId="8236"/>
    <cellStyle name="Comma [0] 2 6 3 4 2 3" xfId="8237"/>
    <cellStyle name="Comma [0] 2 6 3 4 2 4" xfId="8238"/>
    <cellStyle name="Comma [0] 2 6 3 4 3" xfId="8239"/>
    <cellStyle name="Comma [0] 2 6 3 4 3 2" xfId="8240"/>
    <cellStyle name="Comma [0] 2 6 3 4 3 3" xfId="8241"/>
    <cellStyle name="Comma [0] 2 6 3 4 4" xfId="8242"/>
    <cellStyle name="Comma [0] 2 6 3 4 5" xfId="8243"/>
    <cellStyle name="Comma [0] 2 6 3 5" xfId="8244"/>
    <cellStyle name="Comma [0] 2 6 3 5 2" xfId="8245"/>
    <cellStyle name="Comma [0] 2 6 3 5 2 2" xfId="8246"/>
    <cellStyle name="Comma [0] 2 6 3 5 2 3" xfId="8247"/>
    <cellStyle name="Comma [0] 2 6 3 5 3" xfId="8248"/>
    <cellStyle name="Comma [0] 2 6 3 5 4" xfId="8249"/>
    <cellStyle name="Comma [0] 2 6 3 6" xfId="8250"/>
    <cellStyle name="Comma [0] 2 6 3 6 2" xfId="8251"/>
    <cellStyle name="Comma [0] 2 6 3 6 3" xfId="8252"/>
    <cellStyle name="Comma [0] 2 6 3 7" xfId="8253"/>
    <cellStyle name="Comma [0] 2 6 3 8" xfId="8254"/>
    <cellStyle name="Comma [0] 2 6 3 9" xfId="8255"/>
    <cellStyle name="Comma [0] 2 6 4" xfId="8256"/>
    <cellStyle name="Comma [0] 2 6 4 2" xfId="8257"/>
    <cellStyle name="Comma [0] 2 6 4 2 2" xfId="8258"/>
    <cellStyle name="Comma [0] 2 6 4 2 2 2" xfId="8259"/>
    <cellStyle name="Comma [0] 2 6 4 2 2 3" xfId="8260"/>
    <cellStyle name="Comma [0] 2 6 4 2 3" xfId="8261"/>
    <cellStyle name="Comma [0] 2 6 4 2 4" xfId="8262"/>
    <cellStyle name="Comma [0] 2 6 4 3" xfId="8263"/>
    <cellStyle name="Comma [0] 2 6 4 3 2" xfId="8264"/>
    <cellStyle name="Comma [0] 2 6 4 3 3" xfId="8265"/>
    <cellStyle name="Comma [0] 2 6 4 4" xfId="8266"/>
    <cellStyle name="Comma [0] 2 6 4 5" xfId="8267"/>
    <cellStyle name="Comma [0] 2 6 5" xfId="8268"/>
    <cellStyle name="Comma [0] 2 6 5 2" xfId="8269"/>
    <cellStyle name="Comma [0] 2 6 5 2 2" xfId="8270"/>
    <cellStyle name="Comma [0] 2 6 5 2 2 2" xfId="8271"/>
    <cellStyle name="Comma [0] 2 6 5 2 2 3" xfId="8272"/>
    <cellStyle name="Comma [0] 2 6 5 2 3" xfId="8273"/>
    <cellStyle name="Comma [0] 2 6 5 2 4" xfId="8274"/>
    <cellStyle name="Comma [0] 2 6 5 3" xfId="8275"/>
    <cellStyle name="Comma [0] 2 6 5 3 2" xfId="8276"/>
    <cellStyle name="Comma [0] 2 6 5 3 3" xfId="8277"/>
    <cellStyle name="Comma [0] 2 6 5 4" xfId="8278"/>
    <cellStyle name="Comma [0] 2 6 5 5" xfId="8279"/>
    <cellStyle name="Comma [0] 2 6 6" xfId="8280"/>
    <cellStyle name="Comma [0] 2 6 6 2" xfId="8281"/>
    <cellStyle name="Comma [0] 2 6 6 2 2" xfId="8282"/>
    <cellStyle name="Comma [0] 2 6 6 2 2 2" xfId="8283"/>
    <cellStyle name="Comma [0] 2 6 6 2 2 3" xfId="8284"/>
    <cellStyle name="Comma [0] 2 6 6 2 3" xfId="8285"/>
    <cellStyle name="Comma [0] 2 6 6 2 4" xfId="8286"/>
    <cellStyle name="Comma [0] 2 6 6 3" xfId="8287"/>
    <cellStyle name="Comma [0] 2 6 6 3 2" xfId="8288"/>
    <cellStyle name="Comma [0] 2 6 6 3 3" xfId="8289"/>
    <cellStyle name="Comma [0] 2 6 6 4" xfId="8290"/>
    <cellStyle name="Comma [0] 2 6 6 5" xfId="8291"/>
    <cellStyle name="Comma [0] 2 6 7" xfId="8292"/>
    <cellStyle name="Comma [0] 2 6 7 2" xfId="8293"/>
    <cellStyle name="Comma [0] 2 6 7 2 2" xfId="8294"/>
    <cellStyle name="Comma [0] 2 6 7 2 3" xfId="8295"/>
    <cellStyle name="Comma [0] 2 6 7 3" xfId="8296"/>
    <cellStyle name="Comma [0] 2 6 7 4" xfId="8297"/>
    <cellStyle name="Comma [0] 2 6 8" xfId="8298"/>
    <cellStyle name="Comma [0] 2 6 8 2" xfId="8299"/>
    <cellStyle name="Comma [0] 2 6 8 3" xfId="8300"/>
    <cellStyle name="Comma [0] 2 6 9" xfId="8301"/>
    <cellStyle name="Comma [0] 2 7" xfId="8302"/>
    <cellStyle name="Comma [0] 2 7 10" xfId="8303"/>
    <cellStyle name="Comma [0] 2 7 11" xfId="8304"/>
    <cellStyle name="Comma [0] 2 7 2" xfId="8305"/>
    <cellStyle name="Comma [0] 2 7 2 2" xfId="8306"/>
    <cellStyle name="Comma [0] 2 7 2 2 2" xfId="8307"/>
    <cellStyle name="Comma [0] 2 7 2 2 2 2" xfId="8308"/>
    <cellStyle name="Comma [0] 2 7 2 2 2 2 2" xfId="8309"/>
    <cellStyle name="Comma [0] 2 7 2 2 2 2 3" xfId="8310"/>
    <cellStyle name="Comma [0] 2 7 2 2 2 3" xfId="8311"/>
    <cellStyle name="Comma [0] 2 7 2 2 2 4" xfId="8312"/>
    <cellStyle name="Comma [0] 2 7 2 2 3" xfId="8313"/>
    <cellStyle name="Comma [0] 2 7 2 2 3 2" xfId="8314"/>
    <cellStyle name="Comma [0] 2 7 2 2 3 3" xfId="8315"/>
    <cellStyle name="Comma [0] 2 7 2 2 4" xfId="8316"/>
    <cellStyle name="Comma [0] 2 7 2 2 5" xfId="8317"/>
    <cellStyle name="Comma [0] 2 7 2 3" xfId="8318"/>
    <cellStyle name="Comma [0] 2 7 2 3 2" xfId="8319"/>
    <cellStyle name="Comma [0] 2 7 2 3 2 2" xfId="8320"/>
    <cellStyle name="Comma [0] 2 7 2 3 2 2 2" xfId="8321"/>
    <cellStyle name="Comma [0] 2 7 2 3 2 2 3" xfId="8322"/>
    <cellStyle name="Comma [0] 2 7 2 3 2 3" xfId="8323"/>
    <cellStyle name="Comma [0] 2 7 2 3 2 4" xfId="8324"/>
    <cellStyle name="Comma [0] 2 7 2 3 3" xfId="8325"/>
    <cellStyle name="Comma [0] 2 7 2 3 3 2" xfId="8326"/>
    <cellStyle name="Comma [0] 2 7 2 3 3 3" xfId="8327"/>
    <cellStyle name="Comma [0] 2 7 2 3 4" xfId="8328"/>
    <cellStyle name="Comma [0] 2 7 2 3 5" xfId="8329"/>
    <cellStyle name="Comma [0] 2 7 2 4" xfId="8330"/>
    <cellStyle name="Comma [0] 2 7 2 4 2" xfId="8331"/>
    <cellStyle name="Comma [0] 2 7 2 4 2 2" xfId="8332"/>
    <cellStyle name="Comma [0] 2 7 2 4 2 2 2" xfId="8333"/>
    <cellStyle name="Comma [0] 2 7 2 4 2 2 3" xfId="8334"/>
    <cellStyle name="Comma [0] 2 7 2 4 2 3" xfId="8335"/>
    <cellStyle name="Comma [0] 2 7 2 4 2 4" xfId="8336"/>
    <cellStyle name="Comma [0] 2 7 2 4 3" xfId="8337"/>
    <cellStyle name="Comma [0] 2 7 2 4 3 2" xfId="8338"/>
    <cellStyle name="Comma [0] 2 7 2 4 3 3" xfId="8339"/>
    <cellStyle name="Comma [0] 2 7 2 4 4" xfId="8340"/>
    <cellStyle name="Comma [0] 2 7 2 4 5" xfId="8341"/>
    <cellStyle name="Comma [0] 2 7 2 5" xfId="8342"/>
    <cellStyle name="Comma [0] 2 7 2 5 2" xfId="8343"/>
    <cellStyle name="Comma [0] 2 7 2 5 2 2" xfId="8344"/>
    <cellStyle name="Comma [0] 2 7 2 5 2 3" xfId="8345"/>
    <cellStyle name="Comma [0] 2 7 2 5 3" xfId="8346"/>
    <cellStyle name="Comma [0] 2 7 2 5 4" xfId="8347"/>
    <cellStyle name="Comma [0] 2 7 2 6" xfId="8348"/>
    <cellStyle name="Comma [0] 2 7 2 6 2" xfId="8349"/>
    <cellStyle name="Comma [0] 2 7 2 6 3" xfId="8350"/>
    <cellStyle name="Comma [0] 2 7 2 7" xfId="8351"/>
    <cellStyle name="Comma [0] 2 7 2 8" xfId="8352"/>
    <cellStyle name="Comma [0] 2 7 2 9" xfId="8353"/>
    <cellStyle name="Comma [0] 2 7 3" xfId="8354"/>
    <cellStyle name="Comma [0] 2 7 3 2" xfId="8355"/>
    <cellStyle name="Comma [0] 2 7 3 2 2" xfId="8356"/>
    <cellStyle name="Comma [0] 2 7 3 2 2 2" xfId="8357"/>
    <cellStyle name="Comma [0] 2 7 3 2 2 2 2" xfId="8358"/>
    <cellStyle name="Comma [0] 2 7 3 2 2 2 3" xfId="8359"/>
    <cellStyle name="Comma [0] 2 7 3 2 2 3" xfId="8360"/>
    <cellStyle name="Comma [0] 2 7 3 2 2 4" xfId="8361"/>
    <cellStyle name="Comma [0] 2 7 3 2 3" xfId="8362"/>
    <cellStyle name="Comma [0] 2 7 3 2 3 2" xfId="8363"/>
    <cellStyle name="Comma [0] 2 7 3 2 3 3" xfId="8364"/>
    <cellStyle name="Comma [0] 2 7 3 2 4" xfId="8365"/>
    <cellStyle name="Comma [0] 2 7 3 2 5" xfId="8366"/>
    <cellStyle name="Comma [0] 2 7 3 3" xfId="8367"/>
    <cellStyle name="Comma [0] 2 7 3 3 2" xfId="8368"/>
    <cellStyle name="Comma [0] 2 7 3 3 2 2" xfId="8369"/>
    <cellStyle name="Comma [0] 2 7 3 3 2 2 2" xfId="8370"/>
    <cellStyle name="Comma [0] 2 7 3 3 2 2 3" xfId="8371"/>
    <cellStyle name="Comma [0] 2 7 3 3 2 3" xfId="8372"/>
    <cellStyle name="Comma [0] 2 7 3 3 2 4" xfId="8373"/>
    <cellStyle name="Comma [0] 2 7 3 3 3" xfId="8374"/>
    <cellStyle name="Comma [0] 2 7 3 3 3 2" xfId="8375"/>
    <cellStyle name="Comma [0] 2 7 3 3 3 3" xfId="8376"/>
    <cellStyle name="Comma [0] 2 7 3 3 4" xfId="8377"/>
    <cellStyle name="Comma [0] 2 7 3 3 5" xfId="8378"/>
    <cellStyle name="Comma [0] 2 7 3 4" xfId="8379"/>
    <cellStyle name="Comma [0] 2 7 3 4 2" xfId="8380"/>
    <cellStyle name="Comma [0] 2 7 3 4 2 2" xfId="8381"/>
    <cellStyle name="Comma [0] 2 7 3 4 2 2 2" xfId="8382"/>
    <cellStyle name="Comma [0] 2 7 3 4 2 2 3" xfId="8383"/>
    <cellStyle name="Comma [0] 2 7 3 4 2 3" xfId="8384"/>
    <cellStyle name="Comma [0] 2 7 3 4 2 4" xfId="8385"/>
    <cellStyle name="Comma [0] 2 7 3 4 3" xfId="8386"/>
    <cellStyle name="Comma [0] 2 7 3 4 3 2" xfId="8387"/>
    <cellStyle name="Comma [0] 2 7 3 4 3 3" xfId="8388"/>
    <cellStyle name="Comma [0] 2 7 3 4 4" xfId="8389"/>
    <cellStyle name="Comma [0] 2 7 3 4 5" xfId="8390"/>
    <cellStyle name="Comma [0] 2 7 3 5" xfId="8391"/>
    <cellStyle name="Comma [0] 2 7 3 5 2" xfId="8392"/>
    <cellStyle name="Comma [0] 2 7 3 5 2 2" xfId="8393"/>
    <cellStyle name="Comma [0] 2 7 3 5 2 3" xfId="8394"/>
    <cellStyle name="Comma [0] 2 7 3 5 3" xfId="8395"/>
    <cellStyle name="Comma [0] 2 7 3 5 4" xfId="8396"/>
    <cellStyle name="Comma [0] 2 7 3 6" xfId="8397"/>
    <cellStyle name="Comma [0] 2 7 3 6 2" xfId="8398"/>
    <cellStyle name="Comma [0] 2 7 3 6 3" xfId="8399"/>
    <cellStyle name="Comma [0] 2 7 3 7" xfId="8400"/>
    <cellStyle name="Comma [0] 2 7 3 8" xfId="8401"/>
    <cellStyle name="Comma [0] 2 7 3 9" xfId="8402"/>
    <cellStyle name="Comma [0] 2 7 4" xfId="8403"/>
    <cellStyle name="Comma [0] 2 7 4 2" xfId="8404"/>
    <cellStyle name="Comma [0] 2 7 4 2 2" xfId="8405"/>
    <cellStyle name="Comma [0] 2 7 4 2 2 2" xfId="8406"/>
    <cellStyle name="Comma [0] 2 7 4 2 2 3" xfId="8407"/>
    <cellStyle name="Comma [0] 2 7 4 2 3" xfId="8408"/>
    <cellStyle name="Comma [0] 2 7 4 2 4" xfId="8409"/>
    <cellStyle name="Comma [0] 2 7 4 3" xfId="8410"/>
    <cellStyle name="Comma [0] 2 7 4 3 2" xfId="8411"/>
    <cellStyle name="Comma [0] 2 7 4 3 3" xfId="8412"/>
    <cellStyle name="Comma [0] 2 7 4 4" xfId="8413"/>
    <cellStyle name="Comma [0] 2 7 4 5" xfId="8414"/>
    <cellStyle name="Comma [0] 2 7 5" xfId="8415"/>
    <cellStyle name="Comma [0] 2 7 5 2" xfId="8416"/>
    <cellStyle name="Comma [0] 2 7 5 2 2" xfId="8417"/>
    <cellStyle name="Comma [0] 2 7 5 2 2 2" xfId="8418"/>
    <cellStyle name="Comma [0] 2 7 5 2 2 3" xfId="8419"/>
    <cellStyle name="Comma [0] 2 7 5 2 3" xfId="8420"/>
    <cellStyle name="Comma [0] 2 7 5 2 4" xfId="8421"/>
    <cellStyle name="Comma [0] 2 7 5 3" xfId="8422"/>
    <cellStyle name="Comma [0] 2 7 5 3 2" xfId="8423"/>
    <cellStyle name="Comma [0] 2 7 5 3 3" xfId="8424"/>
    <cellStyle name="Comma [0] 2 7 5 4" xfId="8425"/>
    <cellStyle name="Comma [0] 2 7 5 5" xfId="8426"/>
    <cellStyle name="Comma [0] 2 7 6" xfId="8427"/>
    <cellStyle name="Comma [0] 2 7 6 2" xfId="8428"/>
    <cellStyle name="Comma [0] 2 7 6 2 2" xfId="8429"/>
    <cellStyle name="Comma [0] 2 7 6 2 2 2" xfId="8430"/>
    <cellStyle name="Comma [0] 2 7 6 2 2 3" xfId="8431"/>
    <cellStyle name="Comma [0] 2 7 6 2 3" xfId="8432"/>
    <cellStyle name="Comma [0] 2 7 6 2 4" xfId="8433"/>
    <cellStyle name="Comma [0] 2 7 6 3" xfId="8434"/>
    <cellStyle name="Comma [0] 2 7 6 3 2" xfId="8435"/>
    <cellStyle name="Comma [0] 2 7 6 3 3" xfId="8436"/>
    <cellStyle name="Comma [0] 2 7 6 4" xfId="8437"/>
    <cellStyle name="Comma [0] 2 7 6 5" xfId="8438"/>
    <cellStyle name="Comma [0] 2 7 7" xfId="8439"/>
    <cellStyle name="Comma [0] 2 7 7 2" xfId="8440"/>
    <cellStyle name="Comma [0] 2 7 7 2 2" xfId="8441"/>
    <cellStyle name="Comma [0] 2 7 7 2 3" xfId="8442"/>
    <cellStyle name="Comma [0] 2 7 7 3" xfId="8443"/>
    <cellStyle name="Comma [0] 2 7 7 4" xfId="8444"/>
    <cellStyle name="Comma [0] 2 7 8" xfId="8445"/>
    <cellStyle name="Comma [0] 2 7 8 2" xfId="8446"/>
    <cellStyle name="Comma [0] 2 7 8 3" xfId="8447"/>
    <cellStyle name="Comma [0] 2 7 9" xfId="8448"/>
    <cellStyle name="Comma [0] 2 8" xfId="8449"/>
    <cellStyle name="Comma [0] 2 8 2" xfId="8450"/>
    <cellStyle name="Comma [0] 2 9" xfId="8451"/>
    <cellStyle name="Comma [0] 3" xfId="8452"/>
    <cellStyle name="Comma [0] 3 2" xfId="8453"/>
    <cellStyle name="Comma [0] 3 2 2" xfId="8454"/>
    <cellStyle name="Comma [0] 3 3" xfId="8455"/>
    <cellStyle name="Comma [0] 3 4" xfId="8456"/>
    <cellStyle name="Comma [0] 3 5" xfId="8457"/>
    <cellStyle name="Comma [0] 4" xfId="8458"/>
    <cellStyle name="Comma [0] 4 2" xfId="8459"/>
    <cellStyle name="Comma [0] 4 2 2" xfId="8460"/>
    <cellStyle name="Comma [0] 4 3" xfId="8461"/>
    <cellStyle name="Comma [0] 4 3 2" xfId="8462"/>
    <cellStyle name="Comma [0] 4 4" xfId="8463"/>
    <cellStyle name="Comma [0] 4 4 2" xfId="8464"/>
    <cellStyle name="Comma [0] 4 5" xfId="8465"/>
    <cellStyle name="Comma [0] 4 5 2" xfId="8466"/>
    <cellStyle name="Comma [0] 4 6" xfId="8467"/>
    <cellStyle name="Comma [0] 4 7" xfId="8468"/>
    <cellStyle name="Comma [0] 5" xfId="8469"/>
    <cellStyle name="Comma [0] 5 2" xfId="8470"/>
    <cellStyle name="Comma [0] 5 2 2" xfId="8471"/>
    <cellStyle name="Comma [0] 5 3" xfId="8472"/>
    <cellStyle name="Comma [0] 5 3 2" xfId="8473"/>
    <cellStyle name="Comma [0] 5 4" xfId="8474"/>
    <cellStyle name="Comma [0] 5 4 2" xfId="8475"/>
    <cellStyle name="Comma [0] 5 5" xfId="8476"/>
    <cellStyle name="Comma [0] 5 6" xfId="8477"/>
    <cellStyle name="Comma [0] 6" xfId="8478"/>
    <cellStyle name="Comma [0] 6 2" xfId="8479"/>
    <cellStyle name="Comma [0] 7" xfId="8480"/>
    <cellStyle name="Comma [0] 7 2" xfId="8481"/>
    <cellStyle name="Comma [0] 7 2 2" xfId="8482"/>
    <cellStyle name="Comma [0] 7 3" xfId="8483"/>
    <cellStyle name="Comma [0] 8" xfId="8484"/>
    <cellStyle name="Comma [0] 8 2" xfId="8485"/>
    <cellStyle name="Comma [0] 8 3" xfId="8486"/>
    <cellStyle name="Comma [0] 9" xfId="8487"/>
    <cellStyle name="Comma 10" xfId="8488"/>
    <cellStyle name="Comma 10 2" xfId="8489"/>
    <cellStyle name="Comma 10 2 2" xfId="8490"/>
    <cellStyle name="Comma 10 2 2 2" xfId="8491"/>
    <cellStyle name="Comma 10 2 2 3" xfId="8492"/>
    <cellStyle name="Comma 10 2 3" xfId="8493"/>
    <cellStyle name="Comma 10 2 3 2" xfId="8494"/>
    <cellStyle name="Comma 10 2 4" xfId="8495"/>
    <cellStyle name="Comma 10 3" xfId="8496"/>
    <cellStyle name="Comma 10 3 2" xfId="8497"/>
    <cellStyle name="Comma 10 3 3" xfId="8498"/>
    <cellStyle name="Comma 10 4" xfId="8499"/>
    <cellStyle name="Comma 10 4 2" xfId="8500"/>
    <cellStyle name="Comma 10 4 3" xfId="8501"/>
    <cellStyle name="Comma 10 5" xfId="8502"/>
    <cellStyle name="Comma 10 5 2" xfId="8503"/>
    <cellStyle name="Comma 10 6" xfId="8504"/>
    <cellStyle name="Comma 10 7" xfId="8505"/>
    <cellStyle name="Comma 100" xfId="8506"/>
    <cellStyle name="Comma 100 2" xfId="8507"/>
    <cellStyle name="Comma 100 2 2" xfId="8508"/>
    <cellStyle name="Comma 100 3" xfId="8509"/>
    <cellStyle name="Comma 100 4" xfId="8510"/>
    <cellStyle name="Comma 101" xfId="8511"/>
    <cellStyle name="Comma 101 2" xfId="8512"/>
    <cellStyle name="Comma 101 2 2" xfId="8513"/>
    <cellStyle name="Comma 101 3" xfId="8514"/>
    <cellStyle name="Comma 102" xfId="8515"/>
    <cellStyle name="Comma 102 2" xfId="8516"/>
    <cellStyle name="Comma 102 2 2" xfId="8517"/>
    <cellStyle name="Comma 102 3" xfId="8518"/>
    <cellStyle name="Comma 102 4" xfId="8519"/>
    <cellStyle name="Comma 103" xfId="8520"/>
    <cellStyle name="Comma 103 2" xfId="8521"/>
    <cellStyle name="Comma 103 2 2" xfId="8522"/>
    <cellStyle name="Comma 103 3" xfId="8523"/>
    <cellStyle name="Comma 103 4" xfId="8524"/>
    <cellStyle name="Comma 104" xfId="8525"/>
    <cellStyle name="Comma 104 2" xfId="8526"/>
    <cellStyle name="Comma 104 3" xfId="8527"/>
    <cellStyle name="Comma 105" xfId="8528"/>
    <cellStyle name="Comma 105 2" xfId="8529"/>
    <cellStyle name="Comma 105 3" xfId="8530"/>
    <cellStyle name="Comma 106" xfId="8531"/>
    <cellStyle name="Comma 106 2" xfId="8532"/>
    <cellStyle name="Comma 106 3" xfId="8533"/>
    <cellStyle name="Comma 107" xfId="8534"/>
    <cellStyle name="Comma 107 2" xfId="8535"/>
    <cellStyle name="Comma 107 3" xfId="8536"/>
    <cellStyle name="Comma 108" xfId="8537"/>
    <cellStyle name="Comma 108 2" xfId="8538"/>
    <cellStyle name="Comma 108 2 2" xfId="8539"/>
    <cellStyle name="Comma 108 3" xfId="8540"/>
    <cellStyle name="Comma 109" xfId="8541"/>
    <cellStyle name="Comma 109 2" xfId="8542"/>
    <cellStyle name="Comma 109 2 2" xfId="8543"/>
    <cellStyle name="Comma 109 3" xfId="8544"/>
    <cellStyle name="Comma 11" xfId="8545"/>
    <cellStyle name="Comma 11 2" xfId="8546"/>
    <cellStyle name="Comma 11 2 2" xfId="8547"/>
    <cellStyle name="Comma 11 2 2 2" xfId="8548"/>
    <cellStyle name="Comma 11 2 2 3" xfId="8549"/>
    <cellStyle name="Comma 11 2 3" xfId="8550"/>
    <cellStyle name="Comma 11 3" xfId="8551"/>
    <cellStyle name="Comma 11 3 2" xfId="8552"/>
    <cellStyle name="Comma 11 3 3" xfId="8553"/>
    <cellStyle name="Comma 11 4" xfId="8554"/>
    <cellStyle name="Comma 11 4 2" xfId="8555"/>
    <cellStyle name="Comma 11 4 3" xfId="8556"/>
    <cellStyle name="Comma 11 5" xfId="8557"/>
    <cellStyle name="Comma 11 5 2" xfId="8558"/>
    <cellStyle name="Comma 11 6" xfId="8559"/>
    <cellStyle name="Comma 110" xfId="8560"/>
    <cellStyle name="Comma 110 2" xfId="8561"/>
    <cellStyle name="Comma 110 2 2" xfId="8562"/>
    <cellStyle name="Comma 110 3" xfId="8563"/>
    <cellStyle name="Comma 111" xfId="8564"/>
    <cellStyle name="Comma 111 2" xfId="8565"/>
    <cellStyle name="Comma 111 2 2" xfId="8566"/>
    <cellStyle name="Comma 111 3" xfId="8567"/>
    <cellStyle name="Comma 112" xfId="8568"/>
    <cellStyle name="Comma 112 2" xfId="8569"/>
    <cellStyle name="Comma 112 2 2" xfId="8570"/>
    <cellStyle name="Comma 112 3" xfId="8571"/>
    <cellStyle name="Comma 113" xfId="8572"/>
    <cellStyle name="Comma 113 2" xfId="8573"/>
    <cellStyle name="Comma 113 2 2" xfId="8574"/>
    <cellStyle name="Comma 113 3" xfId="8575"/>
    <cellStyle name="Comma 114" xfId="8576"/>
    <cellStyle name="Comma 114 2" xfId="8577"/>
    <cellStyle name="Comma 114 2 2" xfId="8578"/>
    <cellStyle name="Comma 114 3" xfId="8579"/>
    <cellStyle name="Comma 115" xfId="8580"/>
    <cellStyle name="Comma 115 2" xfId="8581"/>
    <cellStyle name="Comma 115 2 2" xfId="8582"/>
    <cellStyle name="Comma 115 3" xfId="8583"/>
    <cellStyle name="Comma 116" xfId="8584"/>
    <cellStyle name="Comma 116 2" xfId="8585"/>
    <cellStyle name="Comma 116 2 2" xfId="8586"/>
    <cellStyle name="Comma 116 3" xfId="8587"/>
    <cellStyle name="Comma 117" xfId="8588"/>
    <cellStyle name="Comma 117 2" xfId="8589"/>
    <cellStyle name="Comma 117 2 2" xfId="8590"/>
    <cellStyle name="Comma 117 3" xfId="8591"/>
    <cellStyle name="Comma 118" xfId="8592"/>
    <cellStyle name="Comma 118 2" xfId="8593"/>
    <cellStyle name="Comma 118 2 2" xfId="8594"/>
    <cellStyle name="Comma 118 3" xfId="8595"/>
    <cellStyle name="Comma 119" xfId="8596"/>
    <cellStyle name="Comma 119 2" xfId="8597"/>
    <cellStyle name="Comma 119 2 2" xfId="8598"/>
    <cellStyle name="Comma 119 3" xfId="8599"/>
    <cellStyle name="Comma 12" xfId="8600"/>
    <cellStyle name="Comma 12 10" xfId="8601"/>
    <cellStyle name="Comma 12 10 2" xfId="8602"/>
    <cellStyle name="Comma 12 11" xfId="8603"/>
    <cellStyle name="Comma 12 12" xfId="8604"/>
    <cellStyle name="Comma 12 13" xfId="8605"/>
    <cellStyle name="Comma 12 2" xfId="8606"/>
    <cellStyle name="Comma 12 2 2" xfId="8607"/>
    <cellStyle name="Comma 12 2 2 2" xfId="8608"/>
    <cellStyle name="Comma 12 2 2 3" xfId="8609"/>
    <cellStyle name="Comma 12 2 3" xfId="8610"/>
    <cellStyle name="Comma 12 2 4" xfId="8611"/>
    <cellStyle name="Comma 12 3" xfId="8612"/>
    <cellStyle name="Comma 12 3 2" xfId="8613"/>
    <cellStyle name="Comma 12 3 2 2" xfId="8614"/>
    <cellStyle name="Comma 12 3 2 2 2" xfId="8615"/>
    <cellStyle name="Comma 12 3 2 2 2 2" xfId="8616"/>
    <cellStyle name="Comma 12 3 2 2 2 2 2" xfId="8617"/>
    <cellStyle name="Comma 12 3 2 2 2 2 3" xfId="8618"/>
    <cellStyle name="Comma 12 3 2 2 2 3" xfId="8619"/>
    <cellStyle name="Comma 12 3 2 2 2 4" xfId="8620"/>
    <cellStyle name="Comma 12 3 2 2 3" xfId="8621"/>
    <cellStyle name="Comma 12 3 2 2 3 2" xfId="8622"/>
    <cellStyle name="Comma 12 3 2 2 3 3" xfId="8623"/>
    <cellStyle name="Comma 12 3 2 2 4" xfId="8624"/>
    <cellStyle name="Comma 12 3 2 2 5" xfId="8625"/>
    <cellStyle name="Comma 12 3 2 3" xfId="8626"/>
    <cellStyle name="Comma 12 3 2 3 2" xfId="8627"/>
    <cellStyle name="Comma 12 3 2 3 2 2" xfId="8628"/>
    <cellStyle name="Comma 12 3 2 3 2 2 2" xfId="8629"/>
    <cellStyle name="Comma 12 3 2 3 2 2 3" xfId="8630"/>
    <cellStyle name="Comma 12 3 2 3 2 3" xfId="8631"/>
    <cellStyle name="Comma 12 3 2 3 2 4" xfId="8632"/>
    <cellStyle name="Comma 12 3 2 3 3" xfId="8633"/>
    <cellStyle name="Comma 12 3 2 3 3 2" xfId="8634"/>
    <cellStyle name="Comma 12 3 2 3 3 3" xfId="8635"/>
    <cellStyle name="Comma 12 3 2 3 4" xfId="8636"/>
    <cellStyle name="Comma 12 3 2 3 5" xfId="8637"/>
    <cellStyle name="Comma 12 3 2 4" xfId="8638"/>
    <cellStyle name="Comma 12 3 2 4 2" xfId="8639"/>
    <cellStyle name="Comma 12 3 2 4 2 2" xfId="8640"/>
    <cellStyle name="Comma 12 3 2 4 2 2 2" xfId="8641"/>
    <cellStyle name="Comma 12 3 2 4 2 2 3" xfId="8642"/>
    <cellStyle name="Comma 12 3 2 4 2 3" xfId="8643"/>
    <cellStyle name="Comma 12 3 2 4 2 4" xfId="8644"/>
    <cellStyle name="Comma 12 3 2 4 3" xfId="8645"/>
    <cellStyle name="Comma 12 3 2 4 3 2" xfId="8646"/>
    <cellStyle name="Comma 12 3 2 4 3 3" xfId="8647"/>
    <cellStyle name="Comma 12 3 2 4 4" xfId="8648"/>
    <cellStyle name="Comma 12 3 2 4 5" xfId="8649"/>
    <cellStyle name="Comma 12 3 2 5" xfId="8650"/>
    <cellStyle name="Comma 12 3 2 5 2" xfId="8651"/>
    <cellStyle name="Comma 12 3 2 5 2 2" xfId="8652"/>
    <cellStyle name="Comma 12 3 2 5 2 3" xfId="8653"/>
    <cellStyle name="Comma 12 3 2 5 3" xfId="8654"/>
    <cellStyle name="Comma 12 3 2 5 4" xfId="8655"/>
    <cellStyle name="Comma 12 3 2 6" xfId="8656"/>
    <cellStyle name="Comma 12 3 2 6 2" xfId="8657"/>
    <cellStyle name="Comma 12 3 2 6 3" xfId="8658"/>
    <cellStyle name="Comma 12 3 2 7" xfId="8659"/>
    <cellStyle name="Comma 12 3 2 8" xfId="8660"/>
    <cellStyle name="Comma 12 3 2 9" xfId="8661"/>
    <cellStyle name="Comma 12 3 3" xfId="8662"/>
    <cellStyle name="Comma 12 3 3 2" xfId="8663"/>
    <cellStyle name="Comma 12 3 3 2 2" xfId="8664"/>
    <cellStyle name="Comma 12 3 3 2 2 2" xfId="8665"/>
    <cellStyle name="Comma 12 3 3 2 2 3" xfId="8666"/>
    <cellStyle name="Comma 12 3 3 2 3" xfId="8667"/>
    <cellStyle name="Comma 12 3 3 2 4" xfId="8668"/>
    <cellStyle name="Comma 12 3 3 3" xfId="8669"/>
    <cellStyle name="Comma 12 3 3 3 2" xfId="8670"/>
    <cellStyle name="Comma 12 3 3 3 3" xfId="8671"/>
    <cellStyle name="Comma 12 3 3 4" xfId="8672"/>
    <cellStyle name="Comma 12 3 3 5" xfId="8673"/>
    <cellStyle name="Comma 12 3 4" xfId="8674"/>
    <cellStyle name="Comma 12 3 4 2" xfId="8675"/>
    <cellStyle name="Comma 12 3 4 2 2" xfId="8676"/>
    <cellStyle name="Comma 12 3 4 2 2 2" xfId="8677"/>
    <cellStyle name="Comma 12 3 4 2 2 3" xfId="8678"/>
    <cellStyle name="Comma 12 3 4 2 3" xfId="8679"/>
    <cellStyle name="Comma 12 3 4 2 4" xfId="8680"/>
    <cellStyle name="Comma 12 3 4 3" xfId="8681"/>
    <cellStyle name="Comma 12 3 4 3 2" xfId="8682"/>
    <cellStyle name="Comma 12 3 4 3 3" xfId="8683"/>
    <cellStyle name="Comma 12 3 4 4" xfId="8684"/>
    <cellStyle name="Comma 12 3 4 5" xfId="8685"/>
    <cellStyle name="Comma 12 3 5" xfId="8686"/>
    <cellStyle name="Comma 12 3 5 2" xfId="8687"/>
    <cellStyle name="Comma 12 3 5 2 2" xfId="8688"/>
    <cellStyle name="Comma 12 3 5 2 2 2" xfId="8689"/>
    <cellStyle name="Comma 12 3 5 2 2 3" xfId="8690"/>
    <cellStyle name="Comma 12 3 5 2 3" xfId="8691"/>
    <cellStyle name="Comma 12 3 5 2 4" xfId="8692"/>
    <cellStyle name="Comma 12 3 5 3" xfId="8693"/>
    <cellStyle name="Comma 12 3 5 3 2" xfId="8694"/>
    <cellStyle name="Comma 12 3 5 3 3" xfId="8695"/>
    <cellStyle name="Comma 12 3 5 4" xfId="8696"/>
    <cellStyle name="Comma 12 3 5 5" xfId="8697"/>
    <cellStyle name="Comma 12 3 6" xfId="8698"/>
    <cellStyle name="Comma 12 3 6 2" xfId="8699"/>
    <cellStyle name="Comma 12 3 6 2 2" xfId="8700"/>
    <cellStyle name="Comma 12 3 6 2 2 2" xfId="8701"/>
    <cellStyle name="Comma 12 3 6 2 2 3" xfId="8702"/>
    <cellStyle name="Comma 12 3 6 2 3" xfId="8703"/>
    <cellStyle name="Comma 12 3 6 2 4" xfId="8704"/>
    <cellStyle name="Comma 12 3 6 3" xfId="8705"/>
    <cellStyle name="Comma 12 3 6 3 2" xfId="8706"/>
    <cellStyle name="Comma 12 3 6 3 3" xfId="8707"/>
    <cellStyle name="Comma 12 3 6 4" xfId="8708"/>
    <cellStyle name="Comma 12 3 6 5" xfId="8709"/>
    <cellStyle name="Comma 12 3 7" xfId="8710"/>
    <cellStyle name="Comma 12 3 7 2" xfId="8711"/>
    <cellStyle name="Comma 12 3 7 2 2" xfId="8712"/>
    <cellStyle name="Comma 12 3 7 2 3" xfId="8713"/>
    <cellStyle name="Comma 12 3 7 3" xfId="8714"/>
    <cellStyle name="Comma 12 3 7 4" xfId="8715"/>
    <cellStyle name="Comma 12 3 8" xfId="8716"/>
    <cellStyle name="Comma 12 3 9" xfId="8717"/>
    <cellStyle name="Comma 12 4" xfId="8718"/>
    <cellStyle name="Comma 12 4 2" xfId="8719"/>
    <cellStyle name="Comma 12 4 2 2" xfId="8720"/>
    <cellStyle name="Comma 12 4 2 2 2" xfId="8721"/>
    <cellStyle name="Comma 12 4 2 2 2 2" xfId="8722"/>
    <cellStyle name="Comma 12 4 2 2 2 3" xfId="8723"/>
    <cellStyle name="Comma 12 4 2 2 3" xfId="8724"/>
    <cellStyle name="Comma 12 4 2 2 4" xfId="8725"/>
    <cellStyle name="Comma 12 4 2 3" xfId="8726"/>
    <cellStyle name="Comma 12 4 2 3 2" xfId="8727"/>
    <cellStyle name="Comma 12 4 2 3 3" xfId="8728"/>
    <cellStyle name="Comma 12 4 2 4" xfId="8729"/>
    <cellStyle name="Comma 12 4 2 5" xfId="8730"/>
    <cellStyle name="Comma 12 4 3" xfId="8731"/>
    <cellStyle name="Comma 12 4 3 2" xfId="8732"/>
    <cellStyle name="Comma 12 4 3 2 2" xfId="8733"/>
    <cellStyle name="Comma 12 4 3 2 2 2" xfId="8734"/>
    <cellStyle name="Comma 12 4 3 2 2 3" xfId="8735"/>
    <cellStyle name="Comma 12 4 3 2 3" xfId="8736"/>
    <cellStyle name="Comma 12 4 3 2 4" xfId="8737"/>
    <cellStyle name="Comma 12 4 3 3" xfId="8738"/>
    <cellStyle name="Comma 12 4 3 3 2" xfId="8739"/>
    <cellStyle name="Comma 12 4 3 3 3" xfId="8740"/>
    <cellStyle name="Comma 12 4 3 4" xfId="8741"/>
    <cellStyle name="Comma 12 4 3 5" xfId="8742"/>
    <cellStyle name="Comma 12 4 4" xfId="8743"/>
    <cellStyle name="Comma 12 4 4 2" xfId="8744"/>
    <cellStyle name="Comma 12 4 4 2 2" xfId="8745"/>
    <cellStyle name="Comma 12 4 4 2 2 2" xfId="8746"/>
    <cellStyle name="Comma 12 4 4 2 2 3" xfId="8747"/>
    <cellStyle name="Comma 12 4 4 2 3" xfId="8748"/>
    <cellStyle name="Comma 12 4 4 2 4" xfId="8749"/>
    <cellStyle name="Comma 12 4 4 3" xfId="8750"/>
    <cellStyle name="Comma 12 4 4 3 2" xfId="8751"/>
    <cellStyle name="Comma 12 4 4 3 3" xfId="8752"/>
    <cellStyle name="Comma 12 4 4 4" xfId="8753"/>
    <cellStyle name="Comma 12 4 4 5" xfId="8754"/>
    <cellStyle name="Comma 12 4 5" xfId="8755"/>
    <cellStyle name="Comma 12 4 5 2" xfId="8756"/>
    <cellStyle name="Comma 12 4 5 2 2" xfId="8757"/>
    <cellStyle name="Comma 12 4 5 2 2 2" xfId="8758"/>
    <cellStyle name="Comma 12 4 5 2 2 3" xfId="8759"/>
    <cellStyle name="Comma 12 4 5 2 3" xfId="8760"/>
    <cellStyle name="Comma 12 4 5 2 4" xfId="8761"/>
    <cellStyle name="Comma 12 4 5 3" xfId="8762"/>
    <cellStyle name="Comma 12 4 5 3 2" xfId="8763"/>
    <cellStyle name="Comma 12 4 5 3 3" xfId="8764"/>
    <cellStyle name="Comma 12 4 5 4" xfId="8765"/>
    <cellStyle name="Comma 12 4 5 5" xfId="8766"/>
    <cellStyle name="Comma 12 4 6" xfId="8767"/>
    <cellStyle name="Comma 12 4 6 2" xfId="8768"/>
    <cellStyle name="Comma 12 4 6 2 2" xfId="8769"/>
    <cellStyle name="Comma 12 4 6 2 3" xfId="8770"/>
    <cellStyle name="Comma 12 4 6 3" xfId="8771"/>
    <cellStyle name="Comma 12 4 6 4" xfId="8772"/>
    <cellStyle name="Comma 12 4 7" xfId="8773"/>
    <cellStyle name="Comma 12 5" xfId="8774"/>
    <cellStyle name="Comma 12 5 2" xfId="8775"/>
    <cellStyle name="Comma 12 5 2 2" xfId="8776"/>
    <cellStyle name="Comma 12 5 2 2 2" xfId="8777"/>
    <cellStyle name="Comma 12 5 2 2 2 2" xfId="8778"/>
    <cellStyle name="Comma 12 5 2 2 2 3" xfId="8779"/>
    <cellStyle name="Comma 12 5 2 2 3" xfId="8780"/>
    <cellStyle name="Comma 12 5 2 2 4" xfId="8781"/>
    <cellStyle name="Comma 12 5 2 3" xfId="8782"/>
    <cellStyle name="Comma 12 5 2 3 2" xfId="8783"/>
    <cellStyle name="Comma 12 5 2 3 3" xfId="8784"/>
    <cellStyle name="Comma 12 5 2 4" xfId="8785"/>
    <cellStyle name="Comma 12 5 2 5" xfId="8786"/>
    <cellStyle name="Comma 12 5 3" xfId="8787"/>
    <cellStyle name="Comma 12 5 3 2" xfId="8788"/>
    <cellStyle name="Comma 12 5 3 2 2" xfId="8789"/>
    <cellStyle name="Comma 12 5 3 2 2 2" xfId="8790"/>
    <cellStyle name="Comma 12 5 3 2 2 3" xfId="8791"/>
    <cellStyle name="Comma 12 5 3 2 3" xfId="8792"/>
    <cellStyle name="Comma 12 5 3 2 4" xfId="8793"/>
    <cellStyle name="Comma 12 5 3 3" xfId="8794"/>
    <cellStyle name="Comma 12 5 3 3 2" xfId="8795"/>
    <cellStyle name="Comma 12 5 3 3 3" xfId="8796"/>
    <cellStyle name="Comma 12 5 3 4" xfId="8797"/>
    <cellStyle name="Comma 12 5 3 5" xfId="8798"/>
    <cellStyle name="Comma 12 5 4" xfId="8799"/>
    <cellStyle name="Comma 12 5 4 2" xfId="8800"/>
    <cellStyle name="Comma 12 5 4 2 2" xfId="8801"/>
    <cellStyle name="Comma 12 5 4 2 2 2" xfId="8802"/>
    <cellStyle name="Comma 12 5 4 2 2 3" xfId="8803"/>
    <cellStyle name="Comma 12 5 4 2 3" xfId="8804"/>
    <cellStyle name="Comma 12 5 4 2 4" xfId="8805"/>
    <cellStyle name="Comma 12 5 4 3" xfId="8806"/>
    <cellStyle name="Comma 12 5 4 3 2" xfId="8807"/>
    <cellStyle name="Comma 12 5 4 3 3" xfId="8808"/>
    <cellStyle name="Comma 12 5 4 4" xfId="8809"/>
    <cellStyle name="Comma 12 5 4 5" xfId="8810"/>
    <cellStyle name="Comma 12 5 5" xfId="8811"/>
    <cellStyle name="Comma 12 5 5 2" xfId="8812"/>
    <cellStyle name="Comma 12 5 5 2 2" xfId="8813"/>
    <cellStyle name="Comma 12 5 5 2 3" xfId="8814"/>
    <cellStyle name="Comma 12 5 5 3" xfId="8815"/>
    <cellStyle name="Comma 12 5 5 4" xfId="8816"/>
    <cellStyle name="Comma 12 5 6" xfId="8817"/>
    <cellStyle name="Comma 12 5 6 2" xfId="8818"/>
    <cellStyle name="Comma 12 5 6 3" xfId="8819"/>
    <cellStyle name="Comma 12 5 7" xfId="8820"/>
    <cellStyle name="Comma 12 5 8" xfId="8821"/>
    <cellStyle name="Comma 12 5 9" xfId="8822"/>
    <cellStyle name="Comma 12 6" xfId="8823"/>
    <cellStyle name="Comma 12 6 2" xfId="8824"/>
    <cellStyle name="Comma 12 6 3" xfId="8825"/>
    <cellStyle name="Comma 12 7" xfId="8826"/>
    <cellStyle name="Comma 12 7 2" xfId="8827"/>
    <cellStyle name="Comma 12 8" xfId="8828"/>
    <cellStyle name="Comma 12 8 2" xfId="8829"/>
    <cellStyle name="Comma 12 9" xfId="8830"/>
    <cellStyle name="Comma 12 9 2" xfId="8831"/>
    <cellStyle name="Comma 12 9 2 2" xfId="8832"/>
    <cellStyle name="Comma 12 9 3" xfId="8833"/>
    <cellStyle name="Comma 120" xfId="8834"/>
    <cellStyle name="Comma 120 2" xfId="8835"/>
    <cellStyle name="Comma 120 2 2" xfId="8836"/>
    <cellStyle name="Comma 120 3" xfId="8837"/>
    <cellStyle name="Comma 121" xfId="8838"/>
    <cellStyle name="Comma 121 2" xfId="8839"/>
    <cellStyle name="Comma 121 2 2" xfId="8840"/>
    <cellStyle name="Comma 121 2 2 2" xfId="8841"/>
    <cellStyle name="Comma 121 2 2 3" xfId="8842"/>
    <cellStyle name="Comma 121 2 3" xfId="8843"/>
    <cellStyle name="Comma 121 2 4" xfId="8844"/>
    <cellStyle name="Comma 121 3" xfId="8845"/>
    <cellStyle name="Comma 121 3 2" xfId="8846"/>
    <cellStyle name="Comma 121 3 3" xfId="8847"/>
    <cellStyle name="Comma 121 4" xfId="8848"/>
    <cellStyle name="Comma 121 5" xfId="8849"/>
    <cellStyle name="Comma 122" xfId="8850"/>
    <cellStyle name="Comma 122 2" xfId="8851"/>
    <cellStyle name="Comma 122 2 2" xfId="8852"/>
    <cellStyle name="Comma 122 2 2 2" xfId="8853"/>
    <cellStyle name="Comma 122 2 2 3" xfId="8854"/>
    <cellStyle name="Comma 122 2 3" xfId="8855"/>
    <cellStyle name="Comma 122 2 4" xfId="8856"/>
    <cellStyle name="Comma 122 3" xfId="8857"/>
    <cellStyle name="Comma 122 3 2" xfId="8858"/>
    <cellStyle name="Comma 122 3 3" xfId="8859"/>
    <cellStyle name="Comma 122 4" xfId="8860"/>
    <cellStyle name="Comma 122 5" xfId="8861"/>
    <cellStyle name="Comma 123" xfId="8862"/>
    <cellStyle name="Comma 123 2" xfId="8863"/>
    <cellStyle name="Comma 123 2 2" xfId="8864"/>
    <cellStyle name="Comma 123 2 2 2" xfId="8865"/>
    <cellStyle name="Comma 123 2 2 3" xfId="8866"/>
    <cellStyle name="Comma 123 2 3" xfId="8867"/>
    <cellStyle name="Comma 123 2 4" xfId="8868"/>
    <cellStyle name="Comma 123 3" xfId="8869"/>
    <cellStyle name="Comma 123 3 2" xfId="8870"/>
    <cellStyle name="Comma 123 3 3" xfId="8871"/>
    <cellStyle name="Comma 123 4" xfId="8872"/>
    <cellStyle name="Comma 123 5" xfId="8873"/>
    <cellStyle name="Comma 124" xfId="8874"/>
    <cellStyle name="Comma 124 2" xfId="8875"/>
    <cellStyle name="Comma 124 2 2" xfId="8876"/>
    <cellStyle name="Comma 124 2 2 2" xfId="8877"/>
    <cellStyle name="Comma 124 2 2 3" xfId="8878"/>
    <cellStyle name="Comma 124 2 3" xfId="8879"/>
    <cellStyle name="Comma 124 2 4" xfId="8880"/>
    <cellStyle name="Comma 124 3" xfId="8881"/>
    <cellStyle name="Comma 124 3 2" xfId="8882"/>
    <cellStyle name="Comma 124 3 3" xfId="8883"/>
    <cellStyle name="Comma 124 4" xfId="8884"/>
    <cellStyle name="Comma 124 5" xfId="8885"/>
    <cellStyle name="Comma 125" xfId="8886"/>
    <cellStyle name="Comma 125 2" xfId="8887"/>
    <cellStyle name="Comma 125 2 2" xfId="8888"/>
    <cellStyle name="Comma 125 2 2 2" xfId="8889"/>
    <cellStyle name="Comma 125 2 2 3" xfId="8890"/>
    <cellStyle name="Comma 125 2 3" xfId="8891"/>
    <cellStyle name="Comma 125 2 4" xfId="8892"/>
    <cellStyle name="Comma 125 3" xfId="8893"/>
    <cellStyle name="Comma 125 3 2" xfId="8894"/>
    <cellStyle name="Comma 125 3 3" xfId="8895"/>
    <cellStyle name="Comma 125 4" xfId="8896"/>
    <cellStyle name="Comma 125 5" xfId="8897"/>
    <cellStyle name="Comma 126" xfId="8898"/>
    <cellStyle name="Comma 126 2" xfId="8899"/>
    <cellStyle name="Comma 126 2 2" xfId="8900"/>
    <cellStyle name="Comma 126 2 2 2" xfId="8901"/>
    <cellStyle name="Comma 126 2 2 3" xfId="8902"/>
    <cellStyle name="Comma 126 2 3" xfId="8903"/>
    <cellStyle name="Comma 126 2 4" xfId="8904"/>
    <cellStyle name="Comma 126 3" xfId="8905"/>
    <cellStyle name="Comma 126 3 2" xfId="8906"/>
    <cellStyle name="Comma 126 3 3" xfId="8907"/>
    <cellStyle name="Comma 126 4" xfId="8908"/>
    <cellStyle name="Comma 126 5" xfId="8909"/>
    <cellStyle name="Comma 127" xfId="8910"/>
    <cellStyle name="Comma 127 2" xfId="8911"/>
    <cellStyle name="Comma 127 2 2" xfId="8912"/>
    <cellStyle name="Comma 127 2 2 2" xfId="8913"/>
    <cellStyle name="Comma 127 2 2 3" xfId="8914"/>
    <cellStyle name="Comma 127 2 3" xfId="8915"/>
    <cellStyle name="Comma 127 2 4" xfId="8916"/>
    <cellStyle name="Comma 127 3" xfId="8917"/>
    <cellStyle name="Comma 127 3 2" xfId="8918"/>
    <cellStyle name="Comma 127 3 3" xfId="8919"/>
    <cellStyle name="Comma 127 4" xfId="8920"/>
    <cellStyle name="Comma 127 5" xfId="8921"/>
    <cellStyle name="Comma 128" xfId="8922"/>
    <cellStyle name="Comma 128 2" xfId="8923"/>
    <cellStyle name="Comma 128 2 2" xfId="8924"/>
    <cellStyle name="Comma 128 3" xfId="8925"/>
    <cellStyle name="Comma 129" xfId="8926"/>
    <cellStyle name="Comma 129 2" xfId="8927"/>
    <cellStyle name="Comma 129 2 2" xfId="8928"/>
    <cellStyle name="Comma 129 3" xfId="8929"/>
    <cellStyle name="Comma 13" xfId="8930"/>
    <cellStyle name="Comma 13 2" xfId="8931"/>
    <cellStyle name="Comma 13 2 2" xfId="8932"/>
    <cellStyle name="Comma 13 2 2 2" xfId="8933"/>
    <cellStyle name="Comma 13 2 2 3" xfId="8934"/>
    <cellStyle name="Comma 13 2 3" xfId="8935"/>
    <cellStyle name="Comma 13 3" xfId="8936"/>
    <cellStyle name="Comma 13 3 2" xfId="8937"/>
    <cellStyle name="Comma 13 3 3" xfId="8938"/>
    <cellStyle name="Comma 13 4" xfId="8939"/>
    <cellStyle name="Comma 13 4 2" xfId="8940"/>
    <cellStyle name="Comma 13 4 3" xfId="8941"/>
    <cellStyle name="Comma 13 5" xfId="8942"/>
    <cellStyle name="Comma 13 5 2" xfId="8943"/>
    <cellStyle name="Comma 13 6" xfId="8944"/>
    <cellStyle name="Comma 130" xfId="8945"/>
    <cellStyle name="Comma 130 2" xfId="8946"/>
    <cellStyle name="Comma 130 2 2" xfId="8947"/>
    <cellStyle name="Comma 130 3" xfId="8948"/>
    <cellStyle name="Comma 131" xfId="8949"/>
    <cellStyle name="Comma 131 2" xfId="8950"/>
    <cellStyle name="Comma 131 2 2" xfId="8951"/>
    <cellStyle name="Comma 131 3" xfId="8952"/>
    <cellStyle name="Comma 132" xfId="8953"/>
    <cellStyle name="Comma 132 2" xfId="8954"/>
    <cellStyle name="Comma 133" xfId="8955"/>
    <cellStyle name="Comma 133 2" xfId="8956"/>
    <cellStyle name="Comma 134" xfId="8957"/>
    <cellStyle name="Comma 134 2" xfId="8958"/>
    <cellStyle name="Comma 135" xfId="8959"/>
    <cellStyle name="Comma 135 2" xfId="8960"/>
    <cellStyle name="Comma 136" xfId="8961"/>
    <cellStyle name="Comma 136 2" xfId="8962"/>
    <cellStyle name="Comma 137" xfId="8963"/>
    <cellStyle name="Comma 137 2" xfId="8964"/>
    <cellStyle name="Comma 138" xfId="8965"/>
    <cellStyle name="Comma 138 2" xfId="8966"/>
    <cellStyle name="Comma 139" xfId="8967"/>
    <cellStyle name="Comma 139 2" xfId="8968"/>
    <cellStyle name="Comma 14" xfId="8969"/>
    <cellStyle name="Comma 14 2" xfId="8970"/>
    <cellStyle name="Comma 14 2 2" xfId="8971"/>
    <cellStyle name="Comma 14 2 2 2" xfId="8972"/>
    <cellStyle name="Comma 14 2 3" xfId="8973"/>
    <cellStyle name="Comma 14 2 3 2" xfId="8974"/>
    <cellStyle name="Comma 14 2 4" xfId="8975"/>
    <cellStyle name="Comma 14 2 5" xfId="8976"/>
    <cellStyle name="Comma 14 3" xfId="8977"/>
    <cellStyle name="Comma 14 3 2" xfId="8978"/>
    <cellStyle name="Comma 14 3 3" xfId="8979"/>
    <cellStyle name="Comma 14 4" xfId="8980"/>
    <cellStyle name="Comma 14 5" xfId="8981"/>
    <cellStyle name="Comma 14 5 2" xfId="8982"/>
    <cellStyle name="Comma 14 6" xfId="8983"/>
    <cellStyle name="Comma 140" xfId="8984"/>
    <cellStyle name="Comma 140 2" xfId="8985"/>
    <cellStyle name="Comma 141" xfId="8986"/>
    <cellStyle name="Comma 141 2" xfId="8987"/>
    <cellStyle name="Comma 142" xfId="8988"/>
    <cellStyle name="Comma 142 2" xfId="8989"/>
    <cellStyle name="Comma 143" xfId="8990"/>
    <cellStyle name="Comma 143 2" xfId="8991"/>
    <cellStyle name="Comma 144" xfId="8992"/>
    <cellStyle name="Comma 144 2" xfId="8993"/>
    <cellStyle name="Comma 145" xfId="8994"/>
    <cellStyle name="Comma 145 2" xfId="8995"/>
    <cellStyle name="Comma 146" xfId="8996"/>
    <cellStyle name="Comma 146 2" xfId="8997"/>
    <cellStyle name="Comma 147" xfId="8998"/>
    <cellStyle name="Comma 147 2" xfId="8999"/>
    <cellStyle name="Comma 148" xfId="9000"/>
    <cellStyle name="Comma 148 2" xfId="9001"/>
    <cellStyle name="Comma 149" xfId="9002"/>
    <cellStyle name="Comma 149 2" xfId="9003"/>
    <cellStyle name="Comma 15" xfId="9004"/>
    <cellStyle name="Comma 15 2" xfId="9005"/>
    <cellStyle name="Comma 15 2 2" xfId="9006"/>
    <cellStyle name="Comma 15 2 2 2" xfId="9007"/>
    <cellStyle name="Comma 15 2 2 3" xfId="9008"/>
    <cellStyle name="Comma 15 2 3" xfId="9009"/>
    <cellStyle name="Comma 15 3" xfId="9010"/>
    <cellStyle name="Comma 15 3 2" xfId="9011"/>
    <cellStyle name="Comma 15 3 3" xfId="9012"/>
    <cellStyle name="Comma 15 4" xfId="9013"/>
    <cellStyle name="Comma 15 4 2" xfId="9014"/>
    <cellStyle name="Comma 15 4 3" xfId="9015"/>
    <cellStyle name="Comma 15 5" xfId="9016"/>
    <cellStyle name="Comma 15 5 2" xfId="9017"/>
    <cellStyle name="Comma 15 6" xfId="9018"/>
    <cellStyle name="Comma 150" xfId="9019"/>
    <cellStyle name="Comma 150 2" xfId="9020"/>
    <cellStyle name="Comma 150 2 2" xfId="9021"/>
    <cellStyle name="Comma 150 2 2 2" xfId="9022"/>
    <cellStyle name="Comma 150 2 2 3" xfId="9023"/>
    <cellStyle name="Comma 150 2 3" xfId="9024"/>
    <cellStyle name="Comma 150 2 4" xfId="9025"/>
    <cellStyle name="Comma 150 3" xfId="9026"/>
    <cellStyle name="Comma 150 3 2" xfId="9027"/>
    <cellStyle name="Comma 150 3 3" xfId="9028"/>
    <cellStyle name="Comma 150 4" xfId="9029"/>
    <cellStyle name="Comma 150 5" xfId="9030"/>
    <cellStyle name="Comma 151" xfId="9031"/>
    <cellStyle name="Comma 151 2" xfId="9032"/>
    <cellStyle name="Comma 151 2 2" xfId="9033"/>
    <cellStyle name="Comma 151 2 2 2" xfId="9034"/>
    <cellStyle name="Comma 151 2 2 3" xfId="9035"/>
    <cellStyle name="Comma 151 2 3" xfId="9036"/>
    <cellStyle name="Comma 151 2 4" xfId="9037"/>
    <cellStyle name="Comma 151 3" xfId="9038"/>
    <cellStyle name="Comma 151 3 2" xfId="9039"/>
    <cellStyle name="Comma 151 3 3" xfId="9040"/>
    <cellStyle name="Comma 151 4" xfId="9041"/>
    <cellStyle name="Comma 151 5" xfId="9042"/>
    <cellStyle name="Comma 152" xfId="9043"/>
    <cellStyle name="Comma 152 2" xfId="9044"/>
    <cellStyle name="Comma 152 2 2" xfId="9045"/>
    <cellStyle name="Comma 152 2 2 2" xfId="9046"/>
    <cellStyle name="Comma 152 2 2 3" xfId="9047"/>
    <cellStyle name="Comma 152 2 3" xfId="9048"/>
    <cellStyle name="Comma 152 2 4" xfId="9049"/>
    <cellStyle name="Comma 152 3" xfId="9050"/>
    <cellStyle name="Comma 152 3 2" xfId="9051"/>
    <cellStyle name="Comma 152 3 3" xfId="9052"/>
    <cellStyle name="Comma 152 4" xfId="9053"/>
    <cellStyle name="Comma 152 5" xfId="9054"/>
    <cellStyle name="Comma 153" xfId="9055"/>
    <cellStyle name="Comma 153 2" xfId="9056"/>
    <cellStyle name="Comma 153 2 2" xfId="9057"/>
    <cellStyle name="Comma 153 2 2 2" xfId="9058"/>
    <cellStyle name="Comma 153 2 2 3" xfId="9059"/>
    <cellStyle name="Comma 153 2 3" xfId="9060"/>
    <cellStyle name="Comma 153 2 4" xfId="9061"/>
    <cellStyle name="Comma 153 3" xfId="9062"/>
    <cellStyle name="Comma 153 3 2" xfId="9063"/>
    <cellStyle name="Comma 153 3 3" xfId="9064"/>
    <cellStyle name="Comma 153 4" xfId="9065"/>
    <cellStyle name="Comma 153 5" xfId="9066"/>
    <cellStyle name="Comma 154" xfId="9067"/>
    <cellStyle name="Comma 154 2" xfId="9068"/>
    <cellStyle name="Comma 154 2 2" xfId="9069"/>
    <cellStyle name="Comma 154 2 2 2" xfId="9070"/>
    <cellStyle name="Comma 154 2 2 3" xfId="9071"/>
    <cellStyle name="Comma 154 2 3" xfId="9072"/>
    <cellStyle name="Comma 154 2 4" xfId="9073"/>
    <cellStyle name="Comma 154 3" xfId="9074"/>
    <cellStyle name="Comma 154 3 2" xfId="9075"/>
    <cellStyle name="Comma 154 3 3" xfId="9076"/>
    <cellStyle name="Comma 154 4" xfId="9077"/>
    <cellStyle name="Comma 154 5" xfId="9078"/>
    <cellStyle name="Comma 155" xfId="9079"/>
    <cellStyle name="Comma 155 2" xfId="9080"/>
    <cellStyle name="Comma 156" xfId="9081"/>
    <cellStyle name="Comma 156 2" xfId="9082"/>
    <cellStyle name="Comma 157" xfId="9083"/>
    <cellStyle name="Comma 157 2" xfId="9084"/>
    <cellStyle name="Comma 158" xfId="9085"/>
    <cellStyle name="Comma 158 2" xfId="9086"/>
    <cellStyle name="Comma 159" xfId="9087"/>
    <cellStyle name="Comma 159 2" xfId="9088"/>
    <cellStyle name="Comma 16" xfId="9089"/>
    <cellStyle name="Comma 16 2" xfId="9090"/>
    <cellStyle name="Comma 16 2 2" xfId="9091"/>
    <cellStyle name="Comma 16 2 2 2" xfId="9092"/>
    <cellStyle name="Comma 16 2 3" xfId="9093"/>
    <cellStyle name="Comma 16 3" xfId="9094"/>
    <cellStyle name="Comma 16 3 2" xfId="9095"/>
    <cellStyle name="Comma 16 4" xfId="9096"/>
    <cellStyle name="Comma 16 4 2" xfId="9097"/>
    <cellStyle name="Comma 16 5" xfId="9098"/>
    <cellStyle name="Comma 160" xfId="9099"/>
    <cellStyle name="Comma 160 2" xfId="9100"/>
    <cellStyle name="Comma 161" xfId="9101"/>
    <cellStyle name="Comma 161 2" xfId="9102"/>
    <cellStyle name="Comma 162" xfId="9103"/>
    <cellStyle name="Comma 162 2" xfId="9104"/>
    <cellStyle name="Comma 163" xfId="9105"/>
    <cellStyle name="Comma 163 2" xfId="9106"/>
    <cellStyle name="Comma 164" xfId="9107"/>
    <cellStyle name="Comma 164 2" xfId="9108"/>
    <cellStyle name="Comma 165" xfId="9109"/>
    <cellStyle name="Comma 165 2" xfId="9110"/>
    <cellStyle name="Comma 165 3" xfId="9111"/>
    <cellStyle name="Comma 166" xfId="9112"/>
    <cellStyle name="Comma 166 2" xfId="9113"/>
    <cellStyle name="Comma 166 3" xfId="9114"/>
    <cellStyle name="Comma 167" xfId="9115"/>
    <cellStyle name="Comma 167 2" xfId="9116"/>
    <cellStyle name="Comma 167 3" xfId="9117"/>
    <cellStyle name="Comma 168" xfId="9118"/>
    <cellStyle name="Comma 168 2" xfId="9119"/>
    <cellStyle name="Comma 168 3" xfId="9120"/>
    <cellStyle name="Comma 169" xfId="9121"/>
    <cellStyle name="Comma 169 2" xfId="9122"/>
    <cellStyle name="Comma 169 3" xfId="9123"/>
    <cellStyle name="Comma 17" xfId="9124"/>
    <cellStyle name="Comma 17 2" xfId="9125"/>
    <cellStyle name="Comma 17 2 2" xfId="9126"/>
    <cellStyle name="Comma 17 2 2 2" xfId="9127"/>
    <cellStyle name="Comma 17 2 3" xfId="9128"/>
    <cellStyle name="Comma 17 3" xfId="9129"/>
    <cellStyle name="Comma 17 3 2" xfId="9130"/>
    <cellStyle name="Comma 17 4" xfId="9131"/>
    <cellStyle name="Comma 17 4 2" xfId="9132"/>
    <cellStyle name="Comma 17 5" xfId="9133"/>
    <cellStyle name="Comma 170" xfId="9134"/>
    <cellStyle name="Comma 170 2" xfId="9135"/>
    <cellStyle name="Comma 170 3" xfId="9136"/>
    <cellStyle name="Comma 171" xfId="9137"/>
    <cellStyle name="Comma 171 2" xfId="9138"/>
    <cellStyle name="Comma 171 3" xfId="9139"/>
    <cellStyle name="Comma 172" xfId="9140"/>
    <cellStyle name="Comma 172 2" xfId="9141"/>
    <cellStyle name="Comma 172 3" xfId="9142"/>
    <cellStyle name="Comma 173" xfId="9143"/>
    <cellStyle name="Comma 173 2" xfId="9144"/>
    <cellStyle name="Comma 173 3" xfId="9145"/>
    <cellStyle name="Comma 174" xfId="9146"/>
    <cellStyle name="Comma 174 2" xfId="9147"/>
    <cellStyle name="Comma 174 3" xfId="9148"/>
    <cellStyle name="Comma 175" xfId="9149"/>
    <cellStyle name="Comma 175 2" xfId="9150"/>
    <cellStyle name="Comma 176" xfId="9151"/>
    <cellStyle name="Comma 176 2" xfId="9152"/>
    <cellStyle name="Comma 177" xfId="9153"/>
    <cellStyle name="Comma 177 2" xfId="9154"/>
    <cellStyle name="Comma 178" xfId="9155"/>
    <cellStyle name="Comma 178 2" xfId="9156"/>
    <cellStyle name="Comma 179" xfId="9157"/>
    <cellStyle name="Comma 179 2" xfId="9158"/>
    <cellStyle name="Comma 18" xfId="9159"/>
    <cellStyle name="Comma 18 2" xfId="9160"/>
    <cellStyle name="Comma 18 2 2" xfId="9161"/>
    <cellStyle name="Comma 18 2 2 2" xfId="9162"/>
    <cellStyle name="Comma 18 2 3" xfId="9163"/>
    <cellStyle name="Comma 18 3" xfId="9164"/>
    <cellStyle name="Comma 18 3 2" xfId="9165"/>
    <cellStyle name="Comma 18 4" xfId="9166"/>
    <cellStyle name="Comma 180" xfId="9167"/>
    <cellStyle name="Comma 180 2" xfId="9168"/>
    <cellStyle name="Comma 181" xfId="9169"/>
    <cellStyle name="Comma 181 2" xfId="9170"/>
    <cellStyle name="Comma 182" xfId="9171"/>
    <cellStyle name="Comma 182 2" xfId="9172"/>
    <cellStyle name="Comma 183" xfId="9173"/>
    <cellStyle name="Comma 183 2" xfId="9174"/>
    <cellStyle name="Comma 184" xfId="9175"/>
    <cellStyle name="Comma 184 2" xfId="9176"/>
    <cellStyle name="Comma 185" xfId="9177"/>
    <cellStyle name="Comma 185 2" xfId="9178"/>
    <cellStyle name="Comma 186" xfId="9179"/>
    <cellStyle name="Comma 186 2" xfId="9180"/>
    <cellStyle name="Comma 187" xfId="9181"/>
    <cellStyle name="Comma 187 2" xfId="9182"/>
    <cellStyle name="Comma 188" xfId="9183"/>
    <cellStyle name="Comma 188 2" xfId="9184"/>
    <cellStyle name="Comma 189" xfId="9185"/>
    <cellStyle name="Comma 189 2" xfId="9186"/>
    <cellStyle name="Comma 19" xfId="9187"/>
    <cellStyle name="Comma 19 2" xfId="9188"/>
    <cellStyle name="Comma 19 2 2" xfId="9189"/>
    <cellStyle name="Comma 19 2 2 2" xfId="9190"/>
    <cellStyle name="Comma 19 2 2 3" xfId="9191"/>
    <cellStyle name="Comma 19 2 3" xfId="9192"/>
    <cellStyle name="Comma 19 3" xfId="9193"/>
    <cellStyle name="Comma 19 4" xfId="9194"/>
    <cellStyle name="Comma 190" xfId="9195"/>
    <cellStyle name="Comma 190 2" xfId="9196"/>
    <cellStyle name="Comma 191" xfId="9197"/>
    <cellStyle name="Comma 191 2" xfId="9198"/>
    <cellStyle name="Comma 192" xfId="9199"/>
    <cellStyle name="Comma 192 2" xfId="9200"/>
    <cellStyle name="Comma 193" xfId="9201"/>
    <cellStyle name="Comma 193 2" xfId="9202"/>
    <cellStyle name="Comma 194" xfId="9203"/>
    <cellStyle name="Comma 194 2" xfId="9204"/>
    <cellStyle name="Comma 195" xfId="9205"/>
    <cellStyle name="Comma 195 2" xfId="9206"/>
    <cellStyle name="Comma 196" xfId="9207"/>
    <cellStyle name="Comma 196 2" xfId="9208"/>
    <cellStyle name="Comma 197" xfId="9209"/>
    <cellStyle name="Comma 197 2" xfId="9210"/>
    <cellStyle name="Comma 198" xfId="9211"/>
    <cellStyle name="Comma 198 2" xfId="9212"/>
    <cellStyle name="Comma 198 3" xfId="9213"/>
    <cellStyle name="Comma 199" xfId="9214"/>
    <cellStyle name="Comma 199 2" xfId="9215"/>
    <cellStyle name="Comma 199 3" xfId="9216"/>
    <cellStyle name="Comma 2" xfId="9217"/>
    <cellStyle name="Comma 2 10" xfId="9218"/>
    <cellStyle name="Comma 2 10 2"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33" xfId="46646"/>
    <cellStyle name="Comma 234" xfId="46650"/>
    <cellStyle name="Comma 235" xfId="46654"/>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xfId="2" builtinId="4"/>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1105"/>
    <cellStyle name="Currency 194" xfId="21106"/>
    <cellStyle name="Currency 195" xfId="21107"/>
    <cellStyle name="Currency 196" xfId="21108"/>
    <cellStyle name="Currency 197" xfId="21109"/>
    <cellStyle name="Currency 198" xfId="21110"/>
    <cellStyle name="Currency 199" xfId="21111"/>
    <cellStyle name="Currency 2" xfId="21112"/>
    <cellStyle name="Currency 2 10" xfId="21113"/>
    <cellStyle name="Currency 2 10 2" xfId="21114"/>
    <cellStyle name="Currency 2 10 2 2" xfId="21115"/>
    <cellStyle name="Currency 2 10 2 2 2" xfId="21116"/>
    <cellStyle name="Currency 2 10 2 2 2 2" xfId="21117"/>
    <cellStyle name="Currency 2 10 2 2 3" xfId="21118"/>
    <cellStyle name="Currency 2 10 2 3" xfId="21119"/>
    <cellStyle name="Currency 2 10 2 3 2" xfId="21120"/>
    <cellStyle name="Currency 2 10 2 4" xfId="21121"/>
    <cellStyle name="Currency 2 10 2 5" xfId="21122"/>
    <cellStyle name="Currency 2 10 3" xfId="21123"/>
    <cellStyle name="Currency 2 10 3 2" xfId="21124"/>
    <cellStyle name="Currency 2 10 3 2 2" xfId="21125"/>
    <cellStyle name="Currency 2 10 3 2 2 2" xfId="21126"/>
    <cellStyle name="Currency 2 10 3 2 3" xfId="21127"/>
    <cellStyle name="Currency 2 10 3 3" xfId="21128"/>
    <cellStyle name="Currency 2 10 3 3 2" xfId="21129"/>
    <cellStyle name="Currency 2 10 3 4" xfId="21130"/>
    <cellStyle name="Currency 2 10 3 5" xfId="21131"/>
    <cellStyle name="Currency 2 10 4" xfId="21132"/>
    <cellStyle name="Currency 2 10 4 2" xfId="21133"/>
    <cellStyle name="Currency 2 10 4 2 2" xfId="21134"/>
    <cellStyle name="Currency 2 10 4 3" xfId="21135"/>
    <cellStyle name="Currency 2 10 4 4" xfId="21136"/>
    <cellStyle name="Currency 2 10 5" xfId="21137"/>
    <cellStyle name="Currency 2 10 5 2" xfId="21138"/>
    <cellStyle name="Currency 2 10 6" xfId="21139"/>
    <cellStyle name="Currency 2 10 7" xfId="21140"/>
    <cellStyle name="Currency 2 100" xfId="21141"/>
    <cellStyle name="Currency 2 101" xfId="21142"/>
    <cellStyle name="Currency 2 102" xfId="21143"/>
    <cellStyle name="Currency 2 103" xfId="21144"/>
    <cellStyle name="Currency 2 104" xfId="21145"/>
    <cellStyle name="Currency 2 105" xfId="21146"/>
    <cellStyle name="Currency 2 106" xfId="21147"/>
    <cellStyle name="Currency 2 107" xfId="21148"/>
    <cellStyle name="Currency 2 108" xfId="21149"/>
    <cellStyle name="Currency 2 109" xfId="21150"/>
    <cellStyle name="Currency 2 11" xfId="21151"/>
    <cellStyle name="Currency 2 11 2" xfId="21152"/>
    <cellStyle name="Currency 2 11 2 2" xfId="21153"/>
    <cellStyle name="Currency 2 11 2 2 2" xfId="21154"/>
    <cellStyle name="Currency 2 11 2 2 2 2" xfId="21155"/>
    <cellStyle name="Currency 2 11 2 2 3" xfId="21156"/>
    <cellStyle name="Currency 2 11 2 3" xfId="21157"/>
    <cellStyle name="Currency 2 11 2 3 2" xfId="21158"/>
    <cellStyle name="Currency 2 11 2 4" xfId="21159"/>
    <cellStyle name="Currency 2 11 2 5" xfId="21160"/>
    <cellStyle name="Currency 2 11 3" xfId="21161"/>
    <cellStyle name="Currency 2 11 3 2" xfId="21162"/>
    <cellStyle name="Currency 2 11 3 2 2" xfId="21163"/>
    <cellStyle name="Currency 2 11 3 2 2 2" xfId="21164"/>
    <cellStyle name="Currency 2 11 3 2 3" xfId="21165"/>
    <cellStyle name="Currency 2 11 3 3" xfId="21166"/>
    <cellStyle name="Currency 2 11 3 3 2" xfId="21167"/>
    <cellStyle name="Currency 2 11 3 4" xfId="21168"/>
    <cellStyle name="Currency 2 11 3 5" xfId="21169"/>
    <cellStyle name="Currency 2 11 4" xfId="21170"/>
    <cellStyle name="Currency 2 11 4 2" xfId="21171"/>
    <cellStyle name="Currency 2 11 4 2 2" xfId="21172"/>
    <cellStyle name="Currency 2 11 4 3" xfId="21173"/>
    <cellStyle name="Currency 2 11 4 4" xfId="21174"/>
    <cellStyle name="Currency 2 11 5" xfId="21175"/>
    <cellStyle name="Currency 2 11 5 2" xfId="21176"/>
    <cellStyle name="Currency 2 11 6" xfId="21177"/>
    <cellStyle name="Currency 2 11 7" xfId="21178"/>
    <cellStyle name="Currency 2 110" xfId="21179"/>
    <cellStyle name="Currency 2 111" xfId="21180"/>
    <cellStyle name="Currency 2 112" xfId="21181"/>
    <cellStyle name="Currency 2 113" xfId="21182"/>
    <cellStyle name="Currency 2 114" xfId="21183"/>
    <cellStyle name="Currency 2 115" xfId="21184"/>
    <cellStyle name="Currency 2 116" xfId="21185"/>
    <cellStyle name="Currency 2 117" xfId="21186"/>
    <cellStyle name="Currency 2 118" xfId="21187"/>
    <cellStyle name="Currency 2 119" xfId="21188"/>
    <cellStyle name="Currency 2 12" xfId="21189"/>
    <cellStyle name="Currency 2 12 2" xfId="21190"/>
    <cellStyle name="Currency 2 12 2 2" xfId="21191"/>
    <cellStyle name="Currency 2 12 2 2 2" xfId="21192"/>
    <cellStyle name="Currency 2 12 2 2 2 2" xfId="21193"/>
    <cellStyle name="Currency 2 12 2 2 3" xfId="21194"/>
    <cellStyle name="Currency 2 12 2 3" xfId="21195"/>
    <cellStyle name="Currency 2 12 2 3 2" xfId="21196"/>
    <cellStyle name="Currency 2 12 2 4" xfId="21197"/>
    <cellStyle name="Currency 2 12 2 5" xfId="21198"/>
    <cellStyle name="Currency 2 12 3" xfId="21199"/>
    <cellStyle name="Currency 2 12 3 2" xfId="21200"/>
    <cellStyle name="Currency 2 12 3 2 2" xfId="21201"/>
    <cellStyle name="Currency 2 12 3 2 2 2" xfId="21202"/>
    <cellStyle name="Currency 2 12 3 2 3" xfId="21203"/>
    <cellStyle name="Currency 2 12 3 3" xfId="21204"/>
    <cellStyle name="Currency 2 12 3 3 2" xfId="21205"/>
    <cellStyle name="Currency 2 12 3 4" xfId="21206"/>
    <cellStyle name="Currency 2 12 3 5" xfId="21207"/>
    <cellStyle name="Currency 2 12 4" xfId="21208"/>
    <cellStyle name="Currency 2 12 4 2" xfId="21209"/>
    <cellStyle name="Currency 2 12 4 2 2" xfId="21210"/>
    <cellStyle name="Currency 2 12 4 3" xfId="21211"/>
    <cellStyle name="Currency 2 12 4 4" xfId="21212"/>
    <cellStyle name="Currency 2 12 5" xfId="21213"/>
    <cellStyle name="Currency 2 12 5 2" xfId="21214"/>
    <cellStyle name="Currency 2 12 6" xfId="21215"/>
    <cellStyle name="Currency 2 12 7" xfId="21216"/>
    <cellStyle name="Currency 2 120" xfId="21217"/>
    <cellStyle name="Currency 2 121" xfId="21218"/>
    <cellStyle name="Currency 2 122" xfId="21219"/>
    <cellStyle name="Currency 2 123" xfId="21220"/>
    <cellStyle name="Currency 2 124" xfId="21221"/>
    <cellStyle name="Currency 2 125" xfId="21222"/>
    <cellStyle name="Currency 2 126" xfId="21223"/>
    <cellStyle name="Currency 2 127" xfId="21224"/>
    <cellStyle name="Currency 2 128" xfId="21225"/>
    <cellStyle name="Currency 2 129" xfId="21226"/>
    <cellStyle name="Currency 2 13" xfId="21227"/>
    <cellStyle name="Currency 2 13 2" xfId="21228"/>
    <cellStyle name="Currency 2 13 2 2" xfId="21229"/>
    <cellStyle name="Currency 2 13 2 2 2" xfId="21230"/>
    <cellStyle name="Currency 2 13 2 2 2 2" xfId="21231"/>
    <cellStyle name="Currency 2 13 2 2 3" xfId="21232"/>
    <cellStyle name="Currency 2 13 2 3" xfId="21233"/>
    <cellStyle name="Currency 2 13 2 3 2" xfId="21234"/>
    <cellStyle name="Currency 2 13 2 4" xfId="21235"/>
    <cellStyle name="Currency 2 13 2 5" xfId="21236"/>
    <cellStyle name="Currency 2 13 3" xfId="21237"/>
    <cellStyle name="Currency 2 13 3 2" xfId="21238"/>
    <cellStyle name="Currency 2 13 3 2 2" xfId="21239"/>
    <cellStyle name="Currency 2 13 3 2 2 2" xfId="21240"/>
    <cellStyle name="Currency 2 13 3 2 3" xfId="21241"/>
    <cellStyle name="Currency 2 13 3 3" xfId="21242"/>
    <cellStyle name="Currency 2 13 3 3 2" xfId="21243"/>
    <cellStyle name="Currency 2 13 3 4" xfId="21244"/>
    <cellStyle name="Currency 2 13 3 5" xfId="21245"/>
    <cellStyle name="Currency 2 13 4" xfId="21246"/>
    <cellStyle name="Currency 2 13 4 2" xfId="21247"/>
    <cellStyle name="Currency 2 13 4 2 2" xfId="21248"/>
    <cellStyle name="Currency 2 13 4 3" xfId="21249"/>
    <cellStyle name="Currency 2 13 4 4" xfId="21250"/>
    <cellStyle name="Currency 2 13 5" xfId="21251"/>
    <cellStyle name="Currency 2 13 5 2" xfId="21252"/>
    <cellStyle name="Currency 2 13 6" xfId="21253"/>
    <cellStyle name="Currency 2 13 7" xfId="21254"/>
    <cellStyle name="Currency 2 130" xfId="21255"/>
    <cellStyle name="Currency 2 131" xfId="21256"/>
    <cellStyle name="Currency 2 132" xfId="21257"/>
    <cellStyle name="Currency 2 133" xfId="21258"/>
    <cellStyle name="Currency 2 134" xfId="21259"/>
    <cellStyle name="Currency 2 14" xfId="21260"/>
    <cellStyle name="Currency 2 14 2" xfId="21261"/>
    <cellStyle name="Currency 2 14 2 2" xfId="21262"/>
    <cellStyle name="Currency 2 14 2 2 2" xfId="21263"/>
    <cellStyle name="Currency 2 14 2 2 2 2" xfId="21264"/>
    <cellStyle name="Currency 2 14 2 2 3" xfId="21265"/>
    <cellStyle name="Currency 2 14 2 3" xfId="21266"/>
    <cellStyle name="Currency 2 14 2 3 2" xfId="21267"/>
    <cellStyle name="Currency 2 14 2 4" xfId="21268"/>
    <cellStyle name="Currency 2 14 2 5" xfId="21269"/>
    <cellStyle name="Currency 2 14 3" xfId="21270"/>
    <cellStyle name="Currency 2 14 3 2" xfId="21271"/>
    <cellStyle name="Currency 2 14 3 2 2" xfId="21272"/>
    <cellStyle name="Currency 2 14 3 2 2 2" xfId="21273"/>
    <cellStyle name="Currency 2 14 3 2 3" xfId="21274"/>
    <cellStyle name="Currency 2 14 3 3" xfId="21275"/>
    <cellStyle name="Currency 2 14 3 3 2" xfId="21276"/>
    <cellStyle name="Currency 2 14 3 4" xfId="21277"/>
    <cellStyle name="Currency 2 14 3 5" xfId="21278"/>
    <cellStyle name="Currency 2 14 4" xfId="21279"/>
    <cellStyle name="Currency 2 14 4 2" xfId="21280"/>
    <cellStyle name="Currency 2 14 4 2 2" xfId="21281"/>
    <cellStyle name="Currency 2 14 4 3" xfId="21282"/>
    <cellStyle name="Currency 2 14 4 4" xfId="21283"/>
    <cellStyle name="Currency 2 14 5" xfId="21284"/>
    <cellStyle name="Currency 2 14 5 2" xfId="21285"/>
    <cellStyle name="Currency 2 14 6" xfId="21286"/>
    <cellStyle name="Currency 2 14 7" xfId="21287"/>
    <cellStyle name="Currency 2 15" xfId="21288"/>
    <cellStyle name="Currency 2 15 2" xfId="21289"/>
    <cellStyle name="Currency 2 15 2 2" xfId="21290"/>
    <cellStyle name="Currency 2 15 2 2 2" xfId="21291"/>
    <cellStyle name="Currency 2 15 2 2 2 2" xfId="21292"/>
    <cellStyle name="Currency 2 15 2 2 3" xfId="21293"/>
    <cellStyle name="Currency 2 15 2 3" xfId="21294"/>
    <cellStyle name="Currency 2 15 2 3 2" xfId="21295"/>
    <cellStyle name="Currency 2 15 2 4" xfId="21296"/>
    <cellStyle name="Currency 2 15 2 5" xfId="21297"/>
    <cellStyle name="Currency 2 15 3" xfId="21298"/>
    <cellStyle name="Currency 2 15 3 2" xfId="21299"/>
    <cellStyle name="Currency 2 15 3 2 2" xfId="21300"/>
    <cellStyle name="Currency 2 15 3 2 2 2" xfId="21301"/>
    <cellStyle name="Currency 2 15 3 2 3" xfId="21302"/>
    <cellStyle name="Currency 2 15 3 3" xfId="21303"/>
    <cellStyle name="Currency 2 15 3 3 2" xfId="21304"/>
    <cellStyle name="Currency 2 15 3 4" xfId="21305"/>
    <cellStyle name="Currency 2 15 3 5" xfId="21306"/>
    <cellStyle name="Currency 2 15 4" xfId="21307"/>
    <cellStyle name="Currency 2 15 4 2" xfId="21308"/>
    <cellStyle name="Currency 2 15 4 2 2" xfId="21309"/>
    <cellStyle name="Currency 2 15 4 3" xfId="21310"/>
    <cellStyle name="Currency 2 15 4 4" xfId="21311"/>
    <cellStyle name="Currency 2 15 5" xfId="21312"/>
    <cellStyle name="Currency 2 15 5 2" xfId="21313"/>
    <cellStyle name="Currency 2 15 6" xfId="21314"/>
    <cellStyle name="Currency 2 15 7" xfId="21315"/>
    <cellStyle name="Currency 2 16" xfId="21316"/>
    <cellStyle name="Currency 2 16 2" xfId="21317"/>
    <cellStyle name="Currency 2 16 2 2" xfId="21318"/>
    <cellStyle name="Currency 2 16 2 2 2" xfId="21319"/>
    <cellStyle name="Currency 2 16 2 2 2 2" xfId="21320"/>
    <cellStyle name="Currency 2 16 2 2 3" xfId="21321"/>
    <cellStyle name="Currency 2 16 2 3" xfId="21322"/>
    <cellStyle name="Currency 2 16 2 3 2" xfId="21323"/>
    <cellStyle name="Currency 2 16 2 4" xfId="21324"/>
    <cellStyle name="Currency 2 16 2 5" xfId="21325"/>
    <cellStyle name="Currency 2 16 3" xfId="21326"/>
    <cellStyle name="Currency 2 16 3 2" xfId="21327"/>
    <cellStyle name="Currency 2 16 3 2 2" xfId="21328"/>
    <cellStyle name="Currency 2 16 3 2 2 2" xfId="21329"/>
    <cellStyle name="Currency 2 16 3 2 3" xfId="21330"/>
    <cellStyle name="Currency 2 16 3 3" xfId="21331"/>
    <cellStyle name="Currency 2 16 3 3 2" xfId="21332"/>
    <cellStyle name="Currency 2 16 3 4" xfId="21333"/>
    <cellStyle name="Currency 2 16 3 5" xfId="21334"/>
    <cellStyle name="Currency 2 16 4" xfId="21335"/>
    <cellStyle name="Currency 2 16 4 2" xfId="21336"/>
    <cellStyle name="Currency 2 16 4 2 2" xfId="21337"/>
    <cellStyle name="Currency 2 16 4 3" xfId="21338"/>
    <cellStyle name="Currency 2 16 4 4" xfId="21339"/>
    <cellStyle name="Currency 2 16 5" xfId="21340"/>
    <cellStyle name="Currency 2 16 5 2" xfId="21341"/>
    <cellStyle name="Currency 2 16 6" xfId="21342"/>
    <cellStyle name="Currency 2 16 7" xfId="21343"/>
    <cellStyle name="Currency 2 17" xfId="21344"/>
    <cellStyle name="Currency 2 17 2" xfId="21345"/>
    <cellStyle name="Currency 2 17 2 2" xfId="21346"/>
    <cellStyle name="Currency 2 17 2 2 2" xfId="21347"/>
    <cellStyle name="Currency 2 17 2 2 2 2" xfId="21348"/>
    <cellStyle name="Currency 2 17 2 2 3" xfId="21349"/>
    <cellStyle name="Currency 2 17 2 3" xfId="21350"/>
    <cellStyle name="Currency 2 17 2 3 2" xfId="21351"/>
    <cellStyle name="Currency 2 17 2 4" xfId="21352"/>
    <cellStyle name="Currency 2 17 2 5" xfId="21353"/>
    <cellStyle name="Currency 2 17 3" xfId="21354"/>
    <cellStyle name="Currency 2 17 3 2" xfId="21355"/>
    <cellStyle name="Currency 2 17 3 2 2" xfId="21356"/>
    <cellStyle name="Currency 2 17 3 2 2 2" xfId="21357"/>
    <cellStyle name="Currency 2 17 3 2 3" xfId="21358"/>
    <cellStyle name="Currency 2 17 3 3" xfId="21359"/>
    <cellStyle name="Currency 2 17 3 3 2" xfId="21360"/>
    <cellStyle name="Currency 2 17 3 4" xfId="21361"/>
    <cellStyle name="Currency 2 17 3 5" xfId="21362"/>
    <cellStyle name="Currency 2 17 4" xfId="21363"/>
    <cellStyle name="Currency 2 17 4 2" xfId="21364"/>
    <cellStyle name="Currency 2 17 4 2 2" xfId="21365"/>
    <cellStyle name="Currency 2 17 4 3" xfId="21366"/>
    <cellStyle name="Currency 2 17 4 4" xfId="21367"/>
    <cellStyle name="Currency 2 17 5" xfId="21368"/>
    <cellStyle name="Currency 2 17 5 2" xfId="21369"/>
    <cellStyle name="Currency 2 17 6" xfId="21370"/>
    <cellStyle name="Currency 2 17 7" xfId="21371"/>
    <cellStyle name="Currency 2 18" xfId="21372"/>
    <cellStyle name="Currency 2 18 2" xfId="21373"/>
    <cellStyle name="Currency 2 18 2 2" xfId="21374"/>
    <cellStyle name="Currency 2 18 2 2 2" xfId="21375"/>
    <cellStyle name="Currency 2 18 2 2 2 2" xfId="21376"/>
    <cellStyle name="Currency 2 18 2 2 3" xfId="21377"/>
    <cellStyle name="Currency 2 18 2 3" xfId="21378"/>
    <cellStyle name="Currency 2 18 2 3 2" xfId="21379"/>
    <cellStyle name="Currency 2 18 2 4" xfId="21380"/>
    <cellStyle name="Currency 2 18 2 5" xfId="21381"/>
    <cellStyle name="Currency 2 18 3" xfId="21382"/>
    <cellStyle name="Currency 2 18 3 2" xfId="21383"/>
    <cellStyle name="Currency 2 18 3 2 2" xfId="21384"/>
    <cellStyle name="Currency 2 18 3 2 2 2" xfId="21385"/>
    <cellStyle name="Currency 2 18 3 2 3" xfId="21386"/>
    <cellStyle name="Currency 2 18 3 3" xfId="21387"/>
    <cellStyle name="Currency 2 18 3 3 2" xfId="21388"/>
    <cellStyle name="Currency 2 18 3 4" xfId="21389"/>
    <cellStyle name="Currency 2 18 3 5" xfId="21390"/>
    <cellStyle name="Currency 2 18 4" xfId="21391"/>
    <cellStyle name="Currency 2 18 4 2" xfId="21392"/>
    <cellStyle name="Currency 2 18 4 2 2" xfId="21393"/>
    <cellStyle name="Currency 2 18 4 3" xfId="21394"/>
    <cellStyle name="Currency 2 18 4 4" xfId="21395"/>
    <cellStyle name="Currency 2 18 5" xfId="21396"/>
    <cellStyle name="Currency 2 18 5 2" xfId="21397"/>
    <cellStyle name="Currency 2 18 6" xfId="21398"/>
    <cellStyle name="Currency 2 18 7" xfId="21399"/>
    <cellStyle name="Currency 2 19" xfId="21400"/>
    <cellStyle name="Currency 2 19 2" xfId="21401"/>
    <cellStyle name="Currency 2 19 2 2" xfId="21402"/>
    <cellStyle name="Currency 2 19 2 2 2" xfId="21403"/>
    <cellStyle name="Currency 2 19 2 2 2 2" xfId="21404"/>
    <cellStyle name="Currency 2 19 2 2 3" xfId="21405"/>
    <cellStyle name="Currency 2 19 2 3" xfId="21406"/>
    <cellStyle name="Currency 2 19 2 3 2" xfId="21407"/>
    <cellStyle name="Currency 2 19 2 4" xfId="21408"/>
    <cellStyle name="Currency 2 19 2 5" xfId="21409"/>
    <cellStyle name="Currency 2 19 3" xfId="21410"/>
    <cellStyle name="Currency 2 19 3 2" xfId="21411"/>
    <cellStyle name="Currency 2 19 3 2 2" xfId="21412"/>
    <cellStyle name="Currency 2 19 3 2 2 2" xfId="21413"/>
    <cellStyle name="Currency 2 19 3 2 3" xfId="21414"/>
    <cellStyle name="Currency 2 19 3 3" xfId="21415"/>
    <cellStyle name="Currency 2 19 3 3 2" xfId="21416"/>
    <cellStyle name="Currency 2 19 3 4" xfId="21417"/>
    <cellStyle name="Currency 2 19 3 5" xfId="21418"/>
    <cellStyle name="Currency 2 19 4" xfId="21419"/>
    <cellStyle name="Currency 2 19 4 2" xfId="21420"/>
    <cellStyle name="Currency 2 19 4 2 2" xfId="21421"/>
    <cellStyle name="Currency 2 19 4 3" xfId="21422"/>
    <cellStyle name="Currency 2 19 4 4" xfId="21423"/>
    <cellStyle name="Currency 2 19 5" xfId="21424"/>
    <cellStyle name="Currency 2 19 5 2" xfId="21425"/>
    <cellStyle name="Currency 2 19 6" xfId="21426"/>
    <cellStyle name="Currency 2 19 7" xfId="21427"/>
    <cellStyle name="Currency 2 2" xfId="21428"/>
    <cellStyle name="Currency 2 2 10" xfId="21429"/>
    <cellStyle name="Currency 2 2 11" xfId="21430"/>
    <cellStyle name="Currency 2 2 12" xfId="21431"/>
    <cellStyle name="Currency 2 2 13" xfId="21432"/>
    <cellStyle name="Currency 2 2 14" xfId="21433"/>
    <cellStyle name="Currency 2 2 15" xfId="21434"/>
    <cellStyle name="Currency 2 2 16" xfId="21435"/>
    <cellStyle name="Currency 2 2 17" xfId="21436"/>
    <cellStyle name="Currency 2 2 18" xfId="21437"/>
    <cellStyle name="Currency 2 2 19" xfId="21438"/>
    <cellStyle name="Currency 2 2 2" xfId="21439"/>
    <cellStyle name="Currency 2 2 2 2" xfId="21440"/>
    <cellStyle name="Currency 2 2 2 2 10" xfId="21441"/>
    <cellStyle name="Currency 2 2 2 2 2" xfId="21442"/>
    <cellStyle name="Currency 2 2 2 2 2 2" xfId="21443"/>
    <cellStyle name="Currency 2 2 2 2 2 2 2" xfId="21444"/>
    <cellStyle name="Currency 2 2 2 2 2 2 2 2" xfId="21445"/>
    <cellStyle name="Currency 2 2 2 2 2 2 2 2 2" xfId="21446"/>
    <cellStyle name="Currency 2 2 2 2 2 2 2 2 3" xfId="21447"/>
    <cellStyle name="Currency 2 2 2 2 2 2 2 3" xfId="21448"/>
    <cellStyle name="Currency 2 2 2 2 2 2 2 4" xfId="21449"/>
    <cellStyle name="Currency 2 2 2 2 2 2 3" xfId="21450"/>
    <cellStyle name="Currency 2 2 2 2 2 2 3 2" xfId="21451"/>
    <cellStyle name="Currency 2 2 2 2 2 2 3 3" xfId="21452"/>
    <cellStyle name="Currency 2 2 2 2 2 2 4" xfId="21453"/>
    <cellStyle name="Currency 2 2 2 2 2 2 5" xfId="21454"/>
    <cellStyle name="Currency 2 2 2 2 2 3" xfId="21455"/>
    <cellStyle name="Currency 2 2 2 2 2 3 2" xfId="21456"/>
    <cellStyle name="Currency 2 2 2 2 2 3 2 2" xfId="21457"/>
    <cellStyle name="Currency 2 2 2 2 2 3 2 2 2" xfId="21458"/>
    <cellStyle name="Currency 2 2 2 2 2 3 2 2 3" xfId="21459"/>
    <cellStyle name="Currency 2 2 2 2 2 3 2 3" xfId="21460"/>
    <cellStyle name="Currency 2 2 2 2 2 3 2 4" xfId="21461"/>
    <cellStyle name="Currency 2 2 2 2 2 3 3" xfId="21462"/>
    <cellStyle name="Currency 2 2 2 2 2 3 3 2" xfId="21463"/>
    <cellStyle name="Currency 2 2 2 2 2 3 3 3" xfId="21464"/>
    <cellStyle name="Currency 2 2 2 2 2 3 4" xfId="21465"/>
    <cellStyle name="Currency 2 2 2 2 2 3 5" xfId="21466"/>
    <cellStyle name="Currency 2 2 2 2 2 4" xfId="21467"/>
    <cellStyle name="Currency 2 2 2 2 2 4 2" xfId="21468"/>
    <cellStyle name="Currency 2 2 2 2 2 4 2 2" xfId="21469"/>
    <cellStyle name="Currency 2 2 2 2 2 4 2 2 2" xfId="21470"/>
    <cellStyle name="Currency 2 2 2 2 2 4 2 2 3" xfId="21471"/>
    <cellStyle name="Currency 2 2 2 2 2 4 2 3" xfId="21472"/>
    <cellStyle name="Currency 2 2 2 2 2 4 2 4" xfId="21473"/>
    <cellStyle name="Currency 2 2 2 2 2 4 3" xfId="21474"/>
    <cellStyle name="Currency 2 2 2 2 2 4 3 2" xfId="21475"/>
    <cellStyle name="Currency 2 2 2 2 2 4 3 3" xfId="21476"/>
    <cellStyle name="Currency 2 2 2 2 2 4 4" xfId="21477"/>
    <cellStyle name="Currency 2 2 2 2 2 4 5" xfId="21478"/>
    <cellStyle name="Currency 2 2 2 2 2 5" xfId="21479"/>
    <cellStyle name="Currency 2 2 2 2 2 5 2" xfId="21480"/>
    <cellStyle name="Currency 2 2 2 2 2 5 2 2" xfId="21481"/>
    <cellStyle name="Currency 2 2 2 2 2 5 2 3" xfId="21482"/>
    <cellStyle name="Currency 2 2 2 2 2 5 3" xfId="21483"/>
    <cellStyle name="Currency 2 2 2 2 2 5 4" xfId="21484"/>
    <cellStyle name="Currency 2 2 2 2 2 6" xfId="21485"/>
    <cellStyle name="Currency 2 2 2 2 2 6 2" xfId="21486"/>
    <cellStyle name="Currency 2 2 2 2 2 6 3" xfId="21487"/>
    <cellStyle name="Currency 2 2 2 2 2 7" xfId="21488"/>
    <cellStyle name="Currency 2 2 2 2 2 8" xfId="21489"/>
    <cellStyle name="Currency 2 2 2 2 2 9" xfId="21490"/>
    <cellStyle name="Currency 2 2 2 2 3" xfId="21491"/>
    <cellStyle name="Currency 2 2 2 2 3 2" xfId="21492"/>
    <cellStyle name="Currency 2 2 2 2 3 2 2" xfId="21493"/>
    <cellStyle name="Currency 2 2 2 2 3 2 2 2" xfId="21494"/>
    <cellStyle name="Currency 2 2 2 2 3 2 2 3" xfId="21495"/>
    <cellStyle name="Currency 2 2 2 2 3 2 3" xfId="21496"/>
    <cellStyle name="Currency 2 2 2 2 3 2 4" xfId="21497"/>
    <cellStyle name="Currency 2 2 2 2 3 3" xfId="21498"/>
    <cellStyle name="Currency 2 2 2 2 3 3 2" xfId="21499"/>
    <cellStyle name="Currency 2 2 2 2 3 3 3" xfId="21500"/>
    <cellStyle name="Currency 2 2 2 2 3 4" xfId="21501"/>
    <cellStyle name="Currency 2 2 2 2 3 5" xfId="21502"/>
    <cellStyle name="Currency 2 2 2 2 4" xfId="21503"/>
    <cellStyle name="Currency 2 2 2 2 4 2" xfId="21504"/>
    <cellStyle name="Currency 2 2 2 2 4 2 2" xfId="21505"/>
    <cellStyle name="Currency 2 2 2 2 4 2 2 2" xfId="21506"/>
    <cellStyle name="Currency 2 2 2 2 4 2 2 3" xfId="21507"/>
    <cellStyle name="Currency 2 2 2 2 4 2 3" xfId="21508"/>
    <cellStyle name="Currency 2 2 2 2 4 2 4" xfId="21509"/>
    <cellStyle name="Currency 2 2 2 2 4 3" xfId="21510"/>
    <cellStyle name="Currency 2 2 2 2 4 3 2" xfId="21511"/>
    <cellStyle name="Currency 2 2 2 2 4 3 3" xfId="21512"/>
    <cellStyle name="Currency 2 2 2 2 4 4" xfId="21513"/>
    <cellStyle name="Currency 2 2 2 2 4 5" xfId="21514"/>
    <cellStyle name="Currency 2 2 2 2 5" xfId="21515"/>
    <cellStyle name="Currency 2 2 2 2 5 2" xfId="21516"/>
    <cellStyle name="Currency 2 2 2 2 5 2 2" xfId="21517"/>
    <cellStyle name="Currency 2 2 2 2 5 2 2 2" xfId="21518"/>
    <cellStyle name="Currency 2 2 2 2 5 2 2 3" xfId="21519"/>
    <cellStyle name="Currency 2 2 2 2 5 2 3" xfId="21520"/>
    <cellStyle name="Currency 2 2 2 2 5 2 4" xfId="21521"/>
    <cellStyle name="Currency 2 2 2 2 5 3" xfId="21522"/>
    <cellStyle name="Currency 2 2 2 2 5 3 2" xfId="21523"/>
    <cellStyle name="Currency 2 2 2 2 5 3 3" xfId="21524"/>
    <cellStyle name="Currency 2 2 2 2 5 4" xfId="21525"/>
    <cellStyle name="Currency 2 2 2 2 5 5" xfId="21526"/>
    <cellStyle name="Currency 2 2 2 2 6" xfId="21527"/>
    <cellStyle name="Currency 2 2 2 2 6 2" xfId="21528"/>
    <cellStyle name="Currency 2 2 2 2 6 2 2" xfId="21529"/>
    <cellStyle name="Currency 2 2 2 2 6 2 3" xfId="21530"/>
    <cellStyle name="Currency 2 2 2 2 6 3" xfId="21531"/>
    <cellStyle name="Currency 2 2 2 2 6 4" xfId="21532"/>
    <cellStyle name="Currency 2 2 2 2 7" xfId="21533"/>
    <cellStyle name="Currency 2 2 2 2 7 2" xfId="21534"/>
    <cellStyle name="Currency 2 2 2 2 7 3" xfId="21535"/>
    <cellStyle name="Currency 2 2 2 2 8" xfId="21536"/>
    <cellStyle name="Currency 2 2 2 2 9" xfId="21537"/>
    <cellStyle name="Currency 2 2 2 3" xfId="21538"/>
    <cellStyle name="Currency 2 2 2 3 2" xfId="21539"/>
    <cellStyle name="Currency 2 2 2 3 2 2" xfId="21540"/>
    <cellStyle name="Currency 2 2 2 3 2 2 2" xfId="21541"/>
    <cellStyle name="Currency 2 2 2 3 2 2 2 2" xfId="21542"/>
    <cellStyle name="Currency 2 2 2 3 2 2 2 3" xfId="21543"/>
    <cellStyle name="Currency 2 2 2 3 2 2 3" xfId="21544"/>
    <cellStyle name="Currency 2 2 2 3 2 2 4" xfId="21545"/>
    <cellStyle name="Currency 2 2 2 3 2 3" xfId="21546"/>
    <cellStyle name="Currency 2 2 2 3 2 3 2" xfId="21547"/>
    <cellStyle name="Currency 2 2 2 3 2 3 3" xfId="21548"/>
    <cellStyle name="Currency 2 2 2 3 2 4" xfId="21549"/>
    <cellStyle name="Currency 2 2 2 3 2 5" xfId="21550"/>
    <cellStyle name="Currency 2 2 2 3 3" xfId="21551"/>
    <cellStyle name="Currency 2 2 2 3 3 2" xfId="21552"/>
    <cellStyle name="Currency 2 2 2 3 3 2 2" xfId="21553"/>
    <cellStyle name="Currency 2 2 2 3 3 2 2 2" xfId="21554"/>
    <cellStyle name="Currency 2 2 2 3 3 2 2 3" xfId="21555"/>
    <cellStyle name="Currency 2 2 2 3 3 2 3" xfId="21556"/>
    <cellStyle name="Currency 2 2 2 3 3 2 4" xfId="21557"/>
    <cellStyle name="Currency 2 2 2 3 3 3" xfId="21558"/>
    <cellStyle name="Currency 2 2 2 3 3 3 2" xfId="21559"/>
    <cellStyle name="Currency 2 2 2 3 3 3 3" xfId="21560"/>
    <cellStyle name="Currency 2 2 2 3 3 4" xfId="21561"/>
    <cellStyle name="Currency 2 2 2 3 3 5" xfId="21562"/>
    <cellStyle name="Currency 2 2 2 3 4" xfId="21563"/>
    <cellStyle name="Currency 2 2 2 3 4 2" xfId="21564"/>
    <cellStyle name="Currency 2 2 2 3 4 2 2" xfId="21565"/>
    <cellStyle name="Currency 2 2 2 3 4 2 2 2" xfId="21566"/>
    <cellStyle name="Currency 2 2 2 3 4 2 2 3" xfId="21567"/>
    <cellStyle name="Currency 2 2 2 3 4 2 3" xfId="21568"/>
    <cellStyle name="Currency 2 2 2 3 4 2 4" xfId="21569"/>
    <cellStyle name="Currency 2 2 2 3 4 3" xfId="21570"/>
    <cellStyle name="Currency 2 2 2 3 4 3 2" xfId="21571"/>
    <cellStyle name="Currency 2 2 2 3 4 3 3" xfId="21572"/>
    <cellStyle name="Currency 2 2 2 3 4 4" xfId="21573"/>
    <cellStyle name="Currency 2 2 2 3 4 5" xfId="21574"/>
    <cellStyle name="Currency 2 2 2 3 5" xfId="21575"/>
    <cellStyle name="Currency 2 2 2 3 5 2" xfId="21576"/>
    <cellStyle name="Currency 2 2 2 3 5 2 2" xfId="21577"/>
    <cellStyle name="Currency 2 2 2 3 5 2 3" xfId="21578"/>
    <cellStyle name="Currency 2 2 2 3 5 3" xfId="21579"/>
    <cellStyle name="Currency 2 2 2 3 5 4" xfId="21580"/>
    <cellStyle name="Currency 2 2 2 3 6" xfId="21581"/>
    <cellStyle name="Currency 2 2 2 3 6 2" xfId="21582"/>
    <cellStyle name="Currency 2 2 2 3 6 3" xfId="21583"/>
    <cellStyle name="Currency 2 2 2 3 7" xfId="21584"/>
    <cellStyle name="Currency 2 2 2 3 8" xfId="21585"/>
    <cellStyle name="Currency 2 2 2 3 9" xfId="21586"/>
    <cellStyle name="Currency 2 2 2 4" xfId="21587"/>
    <cellStyle name="Currency 2 2 2 4 2" xfId="21588"/>
    <cellStyle name="Currency 2 2 2 5" xfId="21589"/>
    <cellStyle name="Currency 2 2 2 5 2" xfId="21590"/>
    <cellStyle name="Currency 2 2 2 5 3" xfId="21591"/>
    <cellStyle name="Currency 2 2 2 6" xfId="21592"/>
    <cellStyle name="Currency 2 2 20" xfId="21593"/>
    <cellStyle name="Currency 2 2 21" xfId="21594"/>
    <cellStyle name="Currency 2 2 22" xfId="21595"/>
    <cellStyle name="Currency 2 2 23" xfId="21596"/>
    <cellStyle name="Currency 2 2 24" xfId="21597"/>
    <cellStyle name="Currency 2 2 3" xfId="21598"/>
    <cellStyle name="Currency 2 2 3 2" xfId="21599"/>
    <cellStyle name="Currency 2 2 3 2 2" xfId="21600"/>
    <cellStyle name="Currency 2 2 3 2 2 2" xfId="21601"/>
    <cellStyle name="Currency 2 2 3 2 2 2 2" xfId="21602"/>
    <cellStyle name="Currency 2 2 3 2 2 2 2 2" xfId="21603"/>
    <cellStyle name="Currency 2 2 3 2 2 2 2 3" xfId="21604"/>
    <cellStyle name="Currency 2 2 3 2 2 2 3" xfId="21605"/>
    <cellStyle name="Currency 2 2 3 2 2 2 4" xfId="21606"/>
    <cellStyle name="Currency 2 2 3 2 2 3" xfId="21607"/>
    <cellStyle name="Currency 2 2 3 2 2 3 2" xfId="21608"/>
    <cellStyle name="Currency 2 2 3 2 2 3 3" xfId="21609"/>
    <cellStyle name="Currency 2 2 3 2 2 4" xfId="21610"/>
    <cellStyle name="Currency 2 2 3 2 2 5" xfId="21611"/>
    <cellStyle name="Currency 2 2 3 2 3" xfId="21612"/>
    <cellStyle name="Currency 2 2 3 2 3 2" xfId="21613"/>
    <cellStyle name="Currency 2 2 3 2 3 2 2" xfId="21614"/>
    <cellStyle name="Currency 2 2 3 2 3 2 2 2" xfId="21615"/>
    <cellStyle name="Currency 2 2 3 2 3 2 2 3" xfId="21616"/>
    <cellStyle name="Currency 2 2 3 2 3 2 3" xfId="21617"/>
    <cellStyle name="Currency 2 2 3 2 3 2 4" xfId="21618"/>
    <cellStyle name="Currency 2 2 3 2 3 3" xfId="21619"/>
    <cellStyle name="Currency 2 2 3 2 3 3 2" xfId="21620"/>
    <cellStyle name="Currency 2 2 3 2 3 3 3" xfId="21621"/>
    <cellStyle name="Currency 2 2 3 2 3 4" xfId="21622"/>
    <cellStyle name="Currency 2 2 3 2 3 5" xfId="21623"/>
    <cellStyle name="Currency 2 2 3 2 4" xfId="21624"/>
    <cellStyle name="Currency 2 2 3 2 4 2" xfId="21625"/>
    <cellStyle name="Currency 2 2 3 2 4 2 2" xfId="21626"/>
    <cellStyle name="Currency 2 2 3 2 4 2 2 2" xfId="21627"/>
    <cellStyle name="Currency 2 2 3 2 4 2 2 3" xfId="21628"/>
    <cellStyle name="Currency 2 2 3 2 4 2 3" xfId="21629"/>
    <cellStyle name="Currency 2 2 3 2 4 2 4" xfId="21630"/>
    <cellStyle name="Currency 2 2 3 2 4 3" xfId="21631"/>
    <cellStyle name="Currency 2 2 3 2 4 3 2" xfId="21632"/>
    <cellStyle name="Currency 2 2 3 2 4 3 3" xfId="21633"/>
    <cellStyle name="Currency 2 2 3 2 4 4" xfId="21634"/>
    <cellStyle name="Currency 2 2 3 2 4 5" xfId="21635"/>
    <cellStyle name="Currency 2 2 3 2 5" xfId="21636"/>
    <cellStyle name="Currency 2 2 3 2 5 2" xfId="21637"/>
    <cellStyle name="Currency 2 2 3 2 5 2 2" xfId="21638"/>
    <cellStyle name="Currency 2 2 3 2 5 2 3" xfId="21639"/>
    <cellStyle name="Currency 2 2 3 2 5 3" xfId="21640"/>
    <cellStyle name="Currency 2 2 3 2 5 4" xfId="21641"/>
    <cellStyle name="Currency 2 2 3 2 6" xfId="21642"/>
    <cellStyle name="Currency 2 2 3 2 6 2" xfId="21643"/>
    <cellStyle name="Currency 2 2 3 2 6 3" xfId="21644"/>
    <cellStyle name="Currency 2 2 3 2 7" xfId="21645"/>
    <cellStyle name="Currency 2 2 3 2 8" xfId="21646"/>
    <cellStyle name="Currency 2 2 3 2 9" xfId="21647"/>
    <cellStyle name="Currency 2 2 3 3" xfId="21648"/>
    <cellStyle name="Currency 2 2 3 3 2" xfId="21649"/>
    <cellStyle name="Currency 2 2 3 3 2 2" xfId="21650"/>
    <cellStyle name="Currency 2 2 3 3 2 2 2" xfId="21651"/>
    <cellStyle name="Currency 2 2 3 3 2 2 3" xfId="21652"/>
    <cellStyle name="Currency 2 2 3 3 2 3" xfId="21653"/>
    <cellStyle name="Currency 2 2 3 3 2 4" xfId="21654"/>
    <cellStyle name="Currency 2 2 3 3 3" xfId="21655"/>
    <cellStyle name="Currency 2 2 3 3 3 2" xfId="21656"/>
    <cellStyle name="Currency 2 2 3 3 3 3" xfId="21657"/>
    <cellStyle name="Currency 2 2 3 3 4" xfId="21658"/>
    <cellStyle name="Currency 2 2 3 3 5" xfId="21659"/>
    <cellStyle name="Currency 2 2 3 4" xfId="21660"/>
    <cellStyle name="Currency 2 2 3 4 2" xfId="21661"/>
    <cellStyle name="Currency 2 2 3 4 2 2" xfId="21662"/>
    <cellStyle name="Currency 2 2 3 4 2 2 2" xfId="21663"/>
    <cellStyle name="Currency 2 2 3 4 2 2 3" xfId="21664"/>
    <cellStyle name="Currency 2 2 3 4 2 3" xfId="21665"/>
    <cellStyle name="Currency 2 2 3 4 2 4" xfId="21666"/>
    <cellStyle name="Currency 2 2 3 4 3" xfId="21667"/>
    <cellStyle name="Currency 2 2 3 4 3 2" xfId="21668"/>
    <cellStyle name="Currency 2 2 3 4 3 3" xfId="21669"/>
    <cellStyle name="Currency 2 2 3 4 4" xfId="21670"/>
    <cellStyle name="Currency 2 2 3 4 5" xfId="21671"/>
    <cellStyle name="Currency 2 2 3 5" xfId="21672"/>
    <cellStyle name="Currency 2 2 3 5 2" xfId="21673"/>
    <cellStyle name="Currency 2 2 3 5 2 2" xfId="21674"/>
    <cellStyle name="Currency 2 2 3 5 2 2 2" xfId="21675"/>
    <cellStyle name="Currency 2 2 3 5 2 2 3" xfId="21676"/>
    <cellStyle name="Currency 2 2 3 5 2 3" xfId="21677"/>
    <cellStyle name="Currency 2 2 3 5 2 4" xfId="21678"/>
    <cellStyle name="Currency 2 2 3 5 3" xfId="21679"/>
    <cellStyle name="Currency 2 2 3 5 3 2" xfId="21680"/>
    <cellStyle name="Currency 2 2 3 5 3 3" xfId="21681"/>
    <cellStyle name="Currency 2 2 3 5 4" xfId="21682"/>
    <cellStyle name="Currency 2 2 3 5 5" xfId="21683"/>
    <cellStyle name="Currency 2 2 3 6" xfId="21684"/>
    <cellStyle name="Currency 2 2 3 6 2" xfId="21685"/>
    <cellStyle name="Currency 2 2 3 6 2 2" xfId="21686"/>
    <cellStyle name="Currency 2 2 3 6 2 2 2" xfId="21687"/>
    <cellStyle name="Currency 2 2 3 6 2 2 3" xfId="21688"/>
    <cellStyle name="Currency 2 2 3 6 2 3" xfId="21689"/>
    <cellStyle name="Currency 2 2 3 6 2 4" xfId="21690"/>
    <cellStyle name="Currency 2 2 3 6 3" xfId="21691"/>
    <cellStyle name="Currency 2 2 3 6 3 2" xfId="21692"/>
    <cellStyle name="Currency 2 2 3 6 3 3" xfId="21693"/>
    <cellStyle name="Currency 2 2 3 6 4" xfId="21694"/>
    <cellStyle name="Currency 2 2 3 6 5" xfId="21695"/>
    <cellStyle name="Currency 2 2 3 7" xfId="21696"/>
    <cellStyle name="Currency 2 2 3 7 2" xfId="21697"/>
    <cellStyle name="Currency 2 2 3 7 2 2" xfId="21698"/>
    <cellStyle name="Currency 2 2 3 7 2 3" xfId="21699"/>
    <cellStyle name="Currency 2 2 3 7 3" xfId="21700"/>
    <cellStyle name="Currency 2 2 3 7 4" xfId="21701"/>
    <cellStyle name="Currency 2 2 3 8" xfId="21702"/>
    <cellStyle name="Currency 2 2 3 9" xfId="21703"/>
    <cellStyle name="Currency 2 2 4" xfId="21704"/>
    <cellStyle name="Currency 2 2 4 10" xfId="21705"/>
    <cellStyle name="Currency 2 2 4 2" xfId="21706"/>
    <cellStyle name="Currency 2 2 4 2 2" xfId="21707"/>
    <cellStyle name="Currency 2 2 4 2 2 2" xfId="21708"/>
    <cellStyle name="Currency 2 2 4 2 2 2 2" xfId="21709"/>
    <cellStyle name="Currency 2 2 4 2 2 2 3" xfId="21710"/>
    <cellStyle name="Currency 2 2 4 2 2 3" xfId="21711"/>
    <cellStyle name="Currency 2 2 4 2 2 4" xfId="21712"/>
    <cellStyle name="Currency 2 2 4 2 3" xfId="21713"/>
    <cellStyle name="Currency 2 2 4 2 3 2" xfId="21714"/>
    <cellStyle name="Currency 2 2 4 2 3 3" xfId="21715"/>
    <cellStyle name="Currency 2 2 4 2 4" xfId="21716"/>
    <cellStyle name="Currency 2 2 4 2 5" xfId="21717"/>
    <cellStyle name="Currency 2 2 4 3" xfId="21718"/>
    <cellStyle name="Currency 2 2 4 3 2" xfId="21719"/>
    <cellStyle name="Currency 2 2 4 3 2 2" xfId="21720"/>
    <cellStyle name="Currency 2 2 4 3 2 2 2" xfId="21721"/>
    <cellStyle name="Currency 2 2 4 3 2 2 3" xfId="21722"/>
    <cellStyle name="Currency 2 2 4 3 2 3" xfId="21723"/>
    <cellStyle name="Currency 2 2 4 3 2 4" xfId="21724"/>
    <cellStyle name="Currency 2 2 4 3 3" xfId="21725"/>
    <cellStyle name="Currency 2 2 4 3 3 2" xfId="21726"/>
    <cellStyle name="Currency 2 2 4 3 3 3" xfId="21727"/>
    <cellStyle name="Currency 2 2 4 3 4" xfId="21728"/>
    <cellStyle name="Currency 2 2 4 3 5" xfId="21729"/>
    <cellStyle name="Currency 2 2 4 4" xfId="21730"/>
    <cellStyle name="Currency 2 2 4 4 2" xfId="21731"/>
    <cellStyle name="Currency 2 2 4 4 2 2" xfId="21732"/>
    <cellStyle name="Currency 2 2 4 4 2 2 2" xfId="21733"/>
    <cellStyle name="Currency 2 2 4 4 2 2 3" xfId="21734"/>
    <cellStyle name="Currency 2 2 4 4 2 3" xfId="21735"/>
    <cellStyle name="Currency 2 2 4 4 2 4" xfId="21736"/>
    <cellStyle name="Currency 2 2 4 4 3" xfId="21737"/>
    <cellStyle name="Currency 2 2 4 4 3 2" xfId="21738"/>
    <cellStyle name="Currency 2 2 4 4 3 3" xfId="21739"/>
    <cellStyle name="Currency 2 2 4 4 4" xfId="21740"/>
    <cellStyle name="Currency 2 2 4 4 5" xfId="21741"/>
    <cellStyle name="Currency 2 2 4 5" xfId="21742"/>
    <cellStyle name="Currency 2 2 4 5 2" xfId="21743"/>
    <cellStyle name="Currency 2 2 4 5 2 2" xfId="21744"/>
    <cellStyle name="Currency 2 2 4 5 2 3" xfId="21745"/>
    <cellStyle name="Currency 2 2 4 5 3" xfId="21746"/>
    <cellStyle name="Currency 2 2 4 5 4" xfId="21747"/>
    <cellStyle name="Currency 2 2 4 6" xfId="21748"/>
    <cellStyle name="Currency 2 2 4 6 2" xfId="21749"/>
    <cellStyle name="Currency 2 2 4 6 3" xfId="21750"/>
    <cellStyle name="Currency 2 2 4 7" xfId="21751"/>
    <cellStyle name="Currency 2 2 4 8" xfId="21752"/>
    <cellStyle name="Currency 2 2 4 9" xfId="21753"/>
    <cellStyle name="Currency 2 2 5" xfId="21754"/>
    <cellStyle name="Currency 2 2 5 2" xfId="21755"/>
    <cellStyle name="Currency 2 2 5 3" xfId="21756"/>
    <cellStyle name="Currency 2 2 6" xfId="21757"/>
    <cellStyle name="Currency 2 2 6 2" xfId="21758"/>
    <cellStyle name="Currency 2 2 6 3" xfId="21759"/>
    <cellStyle name="Currency 2 2 7" xfId="21760"/>
    <cellStyle name="Currency 2 2 7 2" xfId="21761"/>
    <cellStyle name="Currency 2 2 7 3" xfId="21762"/>
    <cellStyle name="Currency 2 2 8" xfId="21763"/>
    <cellStyle name="Currency 2 2 9" xfId="21764"/>
    <cellStyle name="Currency 2 20" xfId="21765"/>
    <cellStyle name="Currency 2 20 2" xfId="21766"/>
    <cellStyle name="Currency 2 20 3" xfId="21767"/>
    <cellStyle name="Currency 2 20 4" xfId="21768"/>
    <cellStyle name="Currency 2 20 5" xfId="21769"/>
    <cellStyle name="Currency 2 21" xfId="21770"/>
    <cellStyle name="Currency 2 21 2" xfId="21771"/>
    <cellStyle name="Currency 2 21 3" xfId="21772"/>
    <cellStyle name="Currency 2 21 4" xfId="21773"/>
    <cellStyle name="Currency 2 22" xfId="21774"/>
    <cellStyle name="Currency 2 22 2" xfId="21775"/>
    <cellStyle name="Currency 2 22 3" xfId="21776"/>
    <cellStyle name="Currency 2 22 4" xfId="21777"/>
    <cellStyle name="Currency 2 23" xfId="21778"/>
    <cellStyle name="Currency 2 23 2" xfId="21779"/>
    <cellStyle name="Currency 2 23 3" xfId="21780"/>
    <cellStyle name="Currency 2 23 4" xfId="21781"/>
    <cellStyle name="Currency 2 24" xfId="21782"/>
    <cellStyle name="Currency 2 24 2" xfId="21783"/>
    <cellStyle name="Currency 2 24 3" xfId="21784"/>
    <cellStyle name="Currency 2 24 4" xfId="21785"/>
    <cellStyle name="Currency 2 25" xfId="21786"/>
    <cellStyle name="Currency 2 25 2" xfId="21787"/>
    <cellStyle name="Currency 2 25 3" xfId="21788"/>
    <cellStyle name="Currency 2 25 4" xfId="21789"/>
    <cellStyle name="Currency 2 26" xfId="21790"/>
    <cellStyle name="Currency 2 26 2" xfId="21791"/>
    <cellStyle name="Currency 2 26 3" xfId="21792"/>
    <cellStyle name="Currency 2 26 4" xfId="21793"/>
    <cellStyle name="Currency 2 27" xfId="21794"/>
    <cellStyle name="Currency 2 27 2" xfId="21795"/>
    <cellStyle name="Currency 2 27 3" xfId="21796"/>
    <cellStyle name="Currency 2 27 4" xfId="21797"/>
    <cellStyle name="Currency 2 28" xfId="21798"/>
    <cellStyle name="Currency 2 28 2" xfId="21799"/>
    <cellStyle name="Currency 2 28 3" xfId="21800"/>
    <cellStyle name="Currency 2 28 4" xfId="21801"/>
    <cellStyle name="Currency 2 29" xfId="21802"/>
    <cellStyle name="Currency 2 29 2" xfId="21803"/>
    <cellStyle name="Currency 2 29 3" xfId="21804"/>
    <cellStyle name="Currency 2 29 4" xfId="21805"/>
    <cellStyle name="Currency 2 3" xfId="21806"/>
    <cellStyle name="Currency 2 3 2" xfId="21807"/>
    <cellStyle name="Currency 2 3 2 2" xfId="21808"/>
    <cellStyle name="Currency 2 3 2 2 2" xfId="21809"/>
    <cellStyle name="Currency 2 3 2 2 2 2" xfId="21810"/>
    <cellStyle name="Currency 2 3 2 2 2 2 2" xfId="21811"/>
    <cellStyle name="Currency 2 3 2 2 2 2 2 2" xfId="21812"/>
    <cellStyle name="Currency 2 3 2 2 2 2 2 3" xfId="21813"/>
    <cellStyle name="Currency 2 3 2 2 2 2 3" xfId="21814"/>
    <cellStyle name="Currency 2 3 2 2 2 2 4" xfId="21815"/>
    <cellStyle name="Currency 2 3 2 2 2 3" xfId="21816"/>
    <cellStyle name="Currency 2 3 2 2 2 3 2" xfId="21817"/>
    <cellStyle name="Currency 2 3 2 2 2 3 3" xfId="21818"/>
    <cellStyle name="Currency 2 3 2 2 2 4" xfId="21819"/>
    <cellStyle name="Currency 2 3 2 2 2 5" xfId="21820"/>
    <cellStyle name="Currency 2 3 2 2 3" xfId="21821"/>
    <cellStyle name="Currency 2 3 2 2 3 2" xfId="21822"/>
    <cellStyle name="Currency 2 3 2 2 3 2 2" xfId="21823"/>
    <cellStyle name="Currency 2 3 2 2 3 2 2 2" xfId="21824"/>
    <cellStyle name="Currency 2 3 2 2 3 2 2 3" xfId="21825"/>
    <cellStyle name="Currency 2 3 2 2 3 2 3" xfId="21826"/>
    <cellStyle name="Currency 2 3 2 2 3 2 4" xfId="21827"/>
    <cellStyle name="Currency 2 3 2 2 3 3" xfId="21828"/>
    <cellStyle name="Currency 2 3 2 2 3 3 2" xfId="21829"/>
    <cellStyle name="Currency 2 3 2 2 3 3 3" xfId="21830"/>
    <cellStyle name="Currency 2 3 2 2 3 4" xfId="21831"/>
    <cellStyle name="Currency 2 3 2 2 3 5" xfId="21832"/>
    <cellStyle name="Currency 2 3 2 2 4" xfId="21833"/>
    <cellStyle name="Currency 2 3 2 2 4 2" xfId="21834"/>
    <cellStyle name="Currency 2 3 2 2 4 2 2" xfId="21835"/>
    <cellStyle name="Currency 2 3 2 2 4 2 2 2" xfId="21836"/>
    <cellStyle name="Currency 2 3 2 2 4 2 2 3" xfId="21837"/>
    <cellStyle name="Currency 2 3 2 2 4 2 3" xfId="21838"/>
    <cellStyle name="Currency 2 3 2 2 4 2 4" xfId="21839"/>
    <cellStyle name="Currency 2 3 2 2 4 3" xfId="21840"/>
    <cellStyle name="Currency 2 3 2 2 4 3 2" xfId="21841"/>
    <cellStyle name="Currency 2 3 2 2 4 3 3" xfId="21842"/>
    <cellStyle name="Currency 2 3 2 2 4 4" xfId="21843"/>
    <cellStyle name="Currency 2 3 2 2 4 5" xfId="21844"/>
    <cellStyle name="Currency 2 3 2 2 5" xfId="21845"/>
    <cellStyle name="Currency 2 3 2 2 5 2" xfId="21846"/>
    <cellStyle name="Currency 2 3 2 2 5 2 2" xfId="21847"/>
    <cellStyle name="Currency 2 3 2 2 5 2 3" xfId="21848"/>
    <cellStyle name="Currency 2 3 2 2 5 3" xfId="21849"/>
    <cellStyle name="Currency 2 3 2 2 5 4" xfId="21850"/>
    <cellStyle name="Currency 2 3 2 2 6" xfId="21851"/>
    <cellStyle name="Currency 2 3 2 2 6 2" xfId="21852"/>
    <cellStyle name="Currency 2 3 2 2 6 3" xfId="21853"/>
    <cellStyle name="Currency 2 3 2 2 7" xfId="21854"/>
    <cellStyle name="Currency 2 3 2 2 8" xfId="21855"/>
    <cellStyle name="Currency 2 3 2 2 9" xfId="21856"/>
    <cellStyle name="Currency 2 3 2 3" xfId="21857"/>
    <cellStyle name="Currency 2 3 2 3 2" xfId="21858"/>
    <cellStyle name="Currency 2 3 2 3 2 2" xfId="21859"/>
    <cellStyle name="Currency 2 3 2 3 2 2 2" xfId="21860"/>
    <cellStyle name="Currency 2 3 2 3 2 2 2 2" xfId="21861"/>
    <cellStyle name="Currency 2 3 2 3 2 2 2 3" xfId="21862"/>
    <cellStyle name="Currency 2 3 2 3 2 2 3" xfId="21863"/>
    <cellStyle name="Currency 2 3 2 3 2 2 4" xfId="21864"/>
    <cellStyle name="Currency 2 3 2 3 2 3" xfId="21865"/>
    <cellStyle name="Currency 2 3 2 3 2 3 2" xfId="21866"/>
    <cellStyle name="Currency 2 3 2 3 2 3 3" xfId="21867"/>
    <cellStyle name="Currency 2 3 2 3 2 4" xfId="21868"/>
    <cellStyle name="Currency 2 3 2 3 2 5" xfId="21869"/>
    <cellStyle name="Currency 2 3 2 3 3" xfId="21870"/>
    <cellStyle name="Currency 2 3 2 3 3 2" xfId="21871"/>
    <cellStyle name="Currency 2 3 2 3 3 2 2" xfId="21872"/>
    <cellStyle name="Currency 2 3 2 3 3 2 2 2" xfId="21873"/>
    <cellStyle name="Currency 2 3 2 3 3 2 2 3" xfId="21874"/>
    <cellStyle name="Currency 2 3 2 3 3 2 3" xfId="21875"/>
    <cellStyle name="Currency 2 3 2 3 3 2 4" xfId="21876"/>
    <cellStyle name="Currency 2 3 2 3 3 3" xfId="21877"/>
    <cellStyle name="Currency 2 3 2 3 3 3 2" xfId="21878"/>
    <cellStyle name="Currency 2 3 2 3 3 3 3" xfId="21879"/>
    <cellStyle name="Currency 2 3 2 3 3 4" xfId="21880"/>
    <cellStyle name="Currency 2 3 2 3 3 5" xfId="21881"/>
    <cellStyle name="Currency 2 3 2 3 4" xfId="21882"/>
    <cellStyle name="Currency 2 3 2 3 4 2" xfId="21883"/>
    <cellStyle name="Currency 2 3 2 3 4 2 2" xfId="21884"/>
    <cellStyle name="Currency 2 3 2 3 4 2 2 2" xfId="21885"/>
    <cellStyle name="Currency 2 3 2 3 4 2 2 3" xfId="21886"/>
    <cellStyle name="Currency 2 3 2 3 4 2 3" xfId="21887"/>
    <cellStyle name="Currency 2 3 2 3 4 2 4" xfId="21888"/>
    <cellStyle name="Currency 2 3 2 3 4 3" xfId="21889"/>
    <cellStyle name="Currency 2 3 2 3 4 3 2" xfId="21890"/>
    <cellStyle name="Currency 2 3 2 3 4 3 3" xfId="21891"/>
    <cellStyle name="Currency 2 3 2 3 4 4" xfId="21892"/>
    <cellStyle name="Currency 2 3 2 3 4 5" xfId="21893"/>
    <cellStyle name="Currency 2 3 2 3 5" xfId="21894"/>
    <cellStyle name="Currency 2 3 2 3 5 2" xfId="21895"/>
    <cellStyle name="Currency 2 3 2 3 5 2 2" xfId="21896"/>
    <cellStyle name="Currency 2 3 2 3 5 2 3" xfId="21897"/>
    <cellStyle name="Currency 2 3 2 3 5 3" xfId="21898"/>
    <cellStyle name="Currency 2 3 2 3 5 4" xfId="21899"/>
    <cellStyle name="Currency 2 3 2 3 6" xfId="21900"/>
    <cellStyle name="Currency 2 3 2 3 6 2" xfId="21901"/>
    <cellStyle name="Currency 2 3 2 3 6 3" xfId="21902"/>
    <cellStyle name="Currency 2 3 2 3 7" xfId="21903"/>
    <cellStyle name="Currency 2 3 2 3 8" xfId="21904"/>
    <cellStyle name="Currency 2 3 2 3 9" xfId="21905"/>
    <cellStyle name="Currency 2 3 2 4" xfId="21906"/>
    <cellStyle name="Currency 2 3 2 4 2" xfId="21907"/>
    <cellStyle name="Currency 2 3 2 4 2 2" xfId="21908"/>
    <cellStyle name="Currency 2 3 2 4 2 2 2" xfId="21909"/>
    <cellStyle name="Currency 2 3 2 4 2 2 3" xfId="21910"/>
    <cellStyle name="Currency 2 3 2 4 2 3" xfId="21911"/>
    <cellStyle name="Currency 2 3 2 4 2 4" xfId="21912"/>
    <cellStyle name="Currency 2 3 2 4 3" xfId="21913"/>
    <cellStyle name="Currency 2 3 2 4 3 2" xfId="21914"/>
    <cellStyle name="Currency 2 3 2 4 3 3" xfId="21915"/>
    <cellStyle name="Currency 2 3 2 4 4" xfId="21916"/>
    <cellStyle name="Currency 2 3 2 4 5" xfId="21917"/>
    <cellStyle name="Currency 2 3 2 5" xfId="21918"/>
    <cellStyle name="Currency 2 3 2 5 2" xfId="21919"/>
    <cellStyle name="Currency 2 3 2 5 2 2" xfId="21920"/>
    <cellStyle name="Currency 2 3 2 5 2 2 2" xfId="21921"/>
    <cellStyle name="Currency 2 3 2 5 2 2 3" xfId="21922"/>
    <cellStyle name="Currency 2 3 2 5 2 3" xfId="21923"/>
    <cellStyle name="Currency 2 3 2 5 2 4" xfId="21924"/>
    <cellStyle name="Currency 2 3 2 5 3" xfId="21925"/>
    <cellStyle name="Currency 2 3 2 5 3 2" xfId="21926"/>
    <cellStyle name="Currency 2 3 2 5 3 3" xfId="21927"/>
    <cellStyle name="Currency 2 3 2 5 4" xfId="21928"/>
    <cellStyle name="Currency 2 3 2 5 5" xfId="21929"/>
    <cellStyle name="Currency 2 3 2 6" xfId="21930"/>
    <cellStyle name="Currency 2 3 2 6 2" xfId="21931"/>
    <cellStyle name="Currency 2 3 2 6 2 2" xfId="21932"/>
    <cellStyle name="Currency 2 3 2 6 2 2 2" xfId="21933"/>
    <cellStyle name="Currency 2 3 2 6 2 2 3" xfId="21934"/>
    <cellStyle name="Currency 2 3 2 6 2 3" xfId="21935"/>
    <cellStyle name="Currency 2 3 2 6 2 4" xfId="21936"/>
    <cellStyle name="Currency 2 3 2 6 3" xfId="21937"/>
    <cellStyle name="Currency 2 3 2 6 3 2" xfId="21938"/>
    <cellStyle name="Currency 2 3 2 6 3 3" xfId="21939"/>
    <cellStyle name="Currency 2 3 2 6 4" xfId="21940"/>
    <cellStyle name="Currency 2 3 2 6 5" xfId="21941"/>
    <cellStyle name="Currency 2 3 2 7" xfId="21942"/>
    <cellStyle name="Currency 2 3 2 7 2" xfId="21943"/>
    <cellStyle name="Currency 2 3 2 7 2 2" xfId="21944"/>
    <cellStyle name="Currency 2 3 2 7 2 2 2" xfId="21945"/>
    <cellStyle name="Currency 2 3 2 7 2 2 3" xfId="21946"/>
    <cellStyle name="Currency 2 3 2 7 2 3" xfId="21947"/>
    <cellStyle name="Currency 2 3 2 7 2 4" xfId="21948"/>
    <cellStyle name="Currency 2 3 2 7 3" xfId="21949"/>
    <cellStyle name="Currency 2 3 2 7 3 2" xfId="21950"/>
    <cellStyle name="Currency 2 3 2 7 3 3" xfId="21951"/>
    <cellStyle name="Currency 2 3 2 7 4" xfId="21952"/>
    <cellStyle name="Currency 2 3 2 7 5" xfId="21953"/>
    <cellStyle name="Currency 2 3 2 8" xfId="21954"/>
    <cellStyle name="Currency 2 3 2 8 2" xfId="21955"/>
    <cellStyle name="Currency 2 3 2 8 2 2" xfId="21956"/>
    <cellStyle name="Currency 2 3 2 8 2 3" xfId="21957"/>
    <cellStyle name="Currency 2 3 2 8 3" xfId="21958"/>
    <cellStyle name="Currency 2 3 2 8 4" xfId="21959"/>
    <cellStyle name="Currency 2 3 2 9" xfId="21960"/>
    <cellStyle name="Currency 2 3 3" xfId="21961"/>
    <cellStyle name="Currency 2 3 3 10" xfId="21962"/>
    <cellStyle name="Currency 2 3 3 11" xfId="21963"/>
    <cellStyle name="Currency 2 3 3 2" xfId="21964"/>
    <cellStyle name="Currency 2 3 3 2 2" xfId="21965"/>
    <cellStyle name="Currency 2 3 3 2 2 2" xfId="21966"/>
    <cellStyle name="Currency 2 3 3 2 2 2 2" xfId="21967"/>
    <cellStyle name="Currency 2 3 3 2 2 2 2 2" xfId="21968"/>
    <cellStyle name="Currency 2 3 3 2 2 2 2 3" xfId="21969"/>
    <cellStyle name="Currency 2 3 3 2 2 2 3" xfId="21970"/>
    <cellStyle name="Currency 2 3 3 2 2 2 4" xfId="21971"/>
    <cellStyle name="Currency 2 3 3 2 2 3" xfId="21972"/>
    <cellStyle name="Currency 2 3 3 2 2 3 2" xfId="21973"/>
    <cellStyle name="Currency 2 3 3 2 2 3 3" xfId="21974"/>
    <cellStyle name="Currency 2 3 3 2 2 4" xfId="21975"/>
    <cellStyle name="Currency 2 3 3 2 2 5" xfId="21976"/>
    <cellStyle name="Currency 2 3 3 2 3" xfId="21977"/>
    <cellStyle name="Currency 2 3 3 2 3 2" xfId="21978"/>
    <cellStyle name="Currency 2 3 3 2 3 2 2" xfId="21979"/>
    <cellStyle name="Currency 2 3 3 2 3 2 2 2" xfId="21980"/>
    <cellStyle name="Currency 2 3 3 2 3 2 2 3" xfId="21981"/>
    <cellStyle name="Currency 2 3 3 2 3 2 3" xfId="21982"/>
    <cellStyle name="Currency 2 3 3 2 3 2 4" xfId="21983"/>
    <cellStyle name="Currency 2 3 3 2 3 3" xfId="21984"/>
    <cellStyle name="Currency 2 3 3 2 3 3 2" xfId="21985"/>
    <cellStyle name="Currency 2 3 3 2 3 3 3" xfId="21986"/>
    <cellStyle name="Currency 2 3 3 2 3 4" xfId="21987"/>
    <cellStyle name="Currency 2 3 3 2 3 5" xfId="21988"/>
    <cellStyle name="Currency 2 3 3 2 4" xfId="21989"/>
    <cellStyle name="Currency 2 3 3 2 4 2" xfId="21990"/>
    <cellStyle name="Currency 2 3 3 2 4 2 2" xfId="21991"/>
    <cellStyle name="Currency 2 3 3 2 4 2 2 2" xfId="21992"/>
    <cellStyle name="Currency 2 3 3 2 4 2 2 3" xfId="21993"/>
    <cellStyle name="Currency 2 3 3 2 4 2 3" xfId="21994"/>
    <cellStyle name="Currency 2 3 3 2 4 2 4" xfId="21995"/>
    <cellStyle name="Currency 2 3 3 2 4 3" xfId="21996"/>
    <cellStyle name="Currency 2 3 3 2 4 3 2" xfId="21997"/>
    <cellStyle name="Currency 2 3 3 2 4 3 3" xfId="21998"/>
    <cellStyle name="Currency 2 3 3 2 4 4" xfId="21999"/>
    <cellStyle name="Currency 2 3 3 2 4 5" xfId="22000"/>
    <cellStyle name="Currency 2 3 3 2 5" xfId="22001"/>
    <cellStyle name="Currency 2 3 3 2 5 2" xfId="22002"/>
    <cellStyle name="Currency 2 3 3 2 5 2 2" xfId="22003"/>
    <cellStyle name="Currency 2 3 3 2 5 2 3" xfId="22004"/>
    <cellStyle name="Currency 2 3 3 2 5 3" xfId="22005"/>
    <cellStyle name="Currency 2 3 3 2 5 4" xfId="22006"/>
    <cellStyle name="Currency 2 3 3 2 6" xfId="22007"/>
    <cellStyle name="Currency 2 3 3 2 6 2" xfId="22008"/>
    <cellStyle name="Currency 2 3 3 2 6 3" xfId="22009"/>
    <cellStyle name="Currency 2 3 3 2 7" xfId="22010"/>
    <cellStyle name="Currency 2 3 3 2 8" xfId="22011"/>
    <cellStyle name="Currency 2 3 3 2 9" xfId="22012"/>
    <cellStyle name="Currency 2 3 3 3" xfId="22013"/>
    <cellStyle name="Currency 2 3 3 3 2" xfId="22014"/>
    <cellStyle name="Currency 2 3 3 3 2 2" xfId="22015"/>
    <cellStyle name="Currency 2 3 3 3 2 2 2" xfId="22016"/>
    <cellStyle name="Currency 2 3 3 3 2 2 3" xfId="22017"/>
    <cellStyle name="Currency 2 3 3 3 2 3" xfId="22018"/>
    <cellStyle name="Currency 2 3 3 3 2 4" xfId="22019"/>
    <cellStyle name="Currency 2 3 3 3 3" xfId="22020"/>
    <cellStyle name="Currency 2 3 3 3 3 2" xfId="22021"/>
    <cellStyle name="Currency 2 3 3 3 3 3" xfId="22022"/>
    <cellStyle name="Currency 2 3 3 3 4" xfId="22023"/>
    <cellStyle name="Currency 2 3 3 3 5" xfId="22024"/>
    <cellStyle name="Currency 2 3 3 4" xfId="22025"/>
    <cellStyle name="Currency 2 3 3 4 2" xfId="22026"/>
    <cellStyle name="Currency 2 3 3 4 2 2" xfId="22027"/>
    <cellStyle name="Currency 2 3 3 4 2 2 2" xfId="22028"/>
    <cellStyle name="Currency 2 3 3 4 2 2 3" xfId="22029"/>
    <cellStyle name="Currency 2 3 3 4 2 3" xfId="22030"/>
    <cellStyle name="Currency 2 3 3 4 2 4" xfId="22031"/>
    <cellStyle name="Currency 2 3 3 4 3" xfId="22032"/>
    <cellStyle name="Currency 2 3 3 4 3 2" xfId="22033"/>
    <cellStyle name="Currency 2 3 3 4 3 3" xfId="22034"/>
    <cellStyle name="Currency 2 3 3 4 4" xfId="22035"/>
    <cellStyle name="Currency 2 3 3 4 5" xfId="22036"/>
    <cellStyle name="Currency 2 3 3 5" xfId="22037"/>
    <cellStyle name="Currency 2 3 3 5 2" xfId="22038"/>
    <cellStyle name="Currency 2 3 3 5 2 2" xfId="22039"/>
    <cellStyle name="Currency 2 3 3 5 2 2 2" xfId="22040"/>
    <cellStyle name="Currency 2 3 3 5 2 2 3" xfId="22041"/>
    <cellStyle name="Currency 2 3 3 5 2 3" xfId="22042"/>
    <cellStyle name="Currency 2 3 3 5 2 4" xfId="22043"/>
    <cellStyle name="Currency 2 3 3 5 3" xfId="22044"/>
    <cellStyle name="Currency 2 3 3 5 3 2" xfId="22045"/>
    <cellStyle name="Currency 2 3 3 5 3 3" xfId="22046"/>
    <cellStyle name="Currency 2 3 3 5 4" xfId="22047"/>
    <cellStyle name="Currency 2 3 3 5 5" xfId="22048"/>
    <cellStyle name="Currency 2 3 3 6" xfId="22049"/>
    <cellStyle name="Currency 2 3 3 6 2" xfId="22050"/>
    <cellStyle name="Currency 2 3 3 6 2 2" xfId="22051"/>
    <cellStyle name="Currency 2 3 3 6 2 3" xfId="22052"/>
    <cellStyle name="Currency 2 3 3 6 3" xfId="22053"/>
    <cellStyle name="Currency 2 3 3 6 4" xfId="22054"/>
    <cellStyle name="Currency 2 3 3 7" xfId="22055"/>
    <cellStyle name="Currency 2 3 3 7 2" xfId="22056"/>
    <cellStyle name="Currency 2 3 3 7 3" xfId="22057"/>
    <cellStyle name="Currency 2 3 3 8" xfId="22058"/>
    <cellStyle name="Currency 2 3 3 9" xfId="22059"/>
    <cellStyle name="Currency 2 3 4" xfId="22060"/>
    <cellStyle name="Currency 2 3 4 10" xfId="22061"/>
    <cellStyle name="Currency 2 3 4 2" xfId="22062"/>
    <cellStyle name="Currency 2 3 4 2 2" xfId="22063"/>
    <cellStyle name="Currency 2 3 4 2 2 2" xfId="22064"/>
    <cellStyle name="Currency 2 3 4 2 2 2 2" xfId="22065"/>
    <cellStyle name="Currency 2 3 4 2 2 2 3" xfId="22066"/>
    <cellStyle name="Currency 2 3 4 2 2 3" xfId="22067"/>
    <cellStyle name="Currency 2 3 4 2 2 4" xfId="22068"/>
    <cellStyle name="Currency 2 3 4 2 3" xfId="22069"/>
    <cellStyle name="Currency 2 3 4 2 3 2" xfId="22070"/>
    <cellStyle name="Currency 2 3 4 2 3 3" xfId="22071"/>
    <cellStyle name="Currency 2 3 4 2 4" xfId="22072"/>
    <cellStyle name="Currency 2 3 4 2 5" xfId="22073"/>
    <cellStyle name="Currency 2 3 4 3" xfId="22074"/>
    <cellStyle name="Currency 2 3 4 3 2" xfId="22075"/>
    <cellStyle name="Currency 2 3 4 3 2 2" xfId="22076"/>
    <cellStyle name="Currency 2 3 4 3 2 2 2" xfId="22077"/>
    <cellStyle name="Currency 2 3 4 3 2 2 3" xfId="22078"/>
    <cellStyle name="Currency 2 3 4 3 2 3" xfId="22079"/>
    <cellStyle name="Currency 2 3 4 3 2 4" xfId="22080"/>
    <cellStyle name="Currency 2 3 4 3 3" xfId="22081"/>
    <cellStyle name="Currency 2 3 4 3 3 2" xfId="22082"/>
    <cellStyle name="Currency 2 3 4 3 3 3" xfId="22083"/>
    <cellStyle name="Currency 2 3 4 3 4" xfId="22084"/>
    <cellStyle name="Currency 2 3 4 3 5" xfId="22085"/>
    <cellStyle name="Currency 2 3 4 4" xfId="22086"/>
    <cellStyle name="Currency 2 3 4 4 2" xfId="22087"/>
    <cellStyle name="Currency 2 3 4 4 2 2" xfId="22088"/>
    <cellStyle name="Currency 2 3 4 4 2 2 2" xfId="22089"/>
    <cellStyle name="Currency 2 3 4 4 2 2 3" xfId="22090"/>
    <cellStyle name="Currency 2 3 4 4 2 3" xfId="22091"/>
    <cellStyle name="Currency 2 3 4 4 2 4" xfId="22092"/>
    <cellStyle name="Currency 2 3 4 4 3" xfId="22093"/>
    <cellStyle name="Currency 2 3 4 4 3 2" xfId="22094"/>
    <cellStyle name="Currency 2 3 4 4 3 3" xfId="22095"/>
    <cellStyle name="Currency 2 3 4 4 4" xfId="22096"/>
    <cellStyle name="Currency 2 3 4 4 5" xfId="22097"/>
    <cellStyle name="Currency 2 3 4 5" xfId="22098"/>
    <cellStyle name="Currency 2 3 4 5 2" xfId="22099"/>
    <cellStyle name="Currency 2 3 4 5 2 2" xfId="22100"/>
    <cellStyle name="Currency 2 3 4 5 2 3" xfId="22101"/>
    <cellStyle name="Currency 2 3 4 5 3" xfId="22102"/>
    <cellStyle name="Currency 2 3 4 5 4" xfId="22103"/>
    <cellStyle name="Currency 2 3 4 6" xfId="22104"/>
    <cellStyle name="Currency 2 3 4 6 2" xfId="22105"/>
    <cellStyle name="Currency 2 3 4 6 3" xfId="22106"/>
    <cellStyle name="Currency 2 3 4 7" xfId="22107"/>
    <cellStyle name="Currency 2 3 4 8" xfId="22108"/>
    <cellStyle name="Currency 2 3 4 9" xfId="22109"/>
    <cellStyle name="Currency 2 3 5" xfId="22110"/>
    <cellStyle name="Currency 2 3 5 2" xfId="22111"/>
    <cellStyle name="Currency 2 3 6" xfId="22112"/>
    <cellStyle name="Currency 2 3 6 2" xfId="22113"/>
    <cellStyle name="Currency 2 3 7" xfId="22114"/>
    <cellStyle name="Currency 2 3 7 2" xfId="22115"/>
    <cellStyle name="Currency 2 30" xfId="22116"/>
    <cellStyle name="Currency 2 30 2" xfId="22117"/>
    <cellStyle name="Currency 2 30 3" xfId="22118"/>
    <cellStyle name="Currency 2 30 4" xfId="22119"/>
    <cellStyle name="Currency 2 31" xfId="22120"/>
    <cellStyle name="Currency 2 31 2" xfId="22121"/>
    <cellStyle name="Currency 2 31 3" xfId="22122"/>
    <cellStyle name="Currency 2 31 4" xfId="22123"/>
    <cellStyle name="Currency 2 32" xfId="22124"/>
    <cellStyle name="Currency 2 32 2" xfId="22125"/>
    <cellStyle name="Currency 2 32 3" xfId="22126"/>
    <cellStyle name="Currency 2 32 4" xfId="22127"/>
    <cellStyle name="Currency 2 33" xfId="22128"/>
    <cellStyle name="Currency 2 33 2" xfId="22129"/>
    <cellStyle name="Currency 2 33 3" xfId="22130"/>
    <cellStyle name="Currency 2 33 4" xfId="22131"/>
    <cellStyle name="Currency 2 34" xfId="22132"/>
    <cellStyle name="Currency 2 34 2" xfId="22133"/>
    <cellStyle name="Currency 2 34 3" xfId="22134"/>
    <cellStyle name="Currency 2 34 4" xfId="22135"/>
    <cellStyle name="Currency 2 35" xfId="22136"/>
    <cellStyle name="Currency 2 35 2" xfId="22137"/>
    <cellStyle name="Currency 2 35 3" xfId="22138"/>
    <cellStyle name="Currency 2 35 4" xfId="22139"/>
    <cellStyle name="Currency 2 36" xfId="22140"/>
    <cellStyle name="Currency 2 36 2" xfId="22141"/>
    <cellStyle name="Currency 2 36 3" xfId="22142"/>
    <cellStyle name="Currency 2 36 4" xfId="22143"/>
    <cellStyle name="Currency 2 37" xfId="22144"/>
    <cellStyle name="Currency 2 37 2" xfId="22145"/>
    <cellStyle name="Currency 2 37 3" xfId="22146"/>
    <cellStyle name="Currency 2 37 4" xfId="22147"/>
    <cellStyle name="Currency 2 38" xfId="22148"/>
    <cellStyle name="Currency 2 38 2" xfId="22149"/>
    <cellStyle name="Currency 2 38 3" xfId="22150"/>
    <cellStyle name="Currency 2 38 4" xfId="22151"/>
    <cellStyle name="Currency 2 39" xfId="22152"/>
    <cellStyle name="Currency 2 39 2" xfId="22153"/>
    <cellStyle name="Currency 2 39 3" xfId="22154"/>
    <cellStyle name="Currency 2 39 4" xfId="22155"/>
    <cellStyle name="Currency 2 4" xfId="22156"/>
    <cellStyle name="Currency 2 4 2" xfId="22157"/>
    <cellStyle name="Currency 2 4 2 10" xfId="22158"/>
    <cellStyle name="Currency 2 4 2 11" xfId="22159"/>
    <cellStyle name="Currency 2 4 2 12" xfId="22160"/>
    <cellStyle name="Currency 2 4 2 2" xfId="22161"/>
    <cellStyle name="Currency 2 4 2 2 2" xfId="22162"/>
    <cellStyle name="Currency 2 4 2 2 2 2" xfId="22163"/>
    <cellStyle name="Currency 2 4 2 2 2 2 2" xfId="22164"/>
    <cellStyle name="Currency 2 4 2 2 2 2 2 2" xfId="22165"/>
    <cellStyle name="Currency 2 4 2 2 2 2 2 3" xfId="22166"/>
    <cellStyle name="Currency 2 4 2 2 2 2 3" xfId="22167"/>
    <cellStyle name="Currency 2 4 2 2 2 2 4" xfId="22168"/>
    <cellStyle name="Currency 2 4 2 2 2 3" xfId="22169"/>
    <cellStyle name="Currency 2 4 2 2 2 3 2" xfId="22170"/>
    <cellStyle name="Currency 2 4 2 2 2 3 3" xfId="22171"/>
    <cellStyle name="Currency 2 4 2 2 2 4" xfId="22172"/>
    <cellStyle name="Currency 2 4 2 2 2 5" xfId="22173"/>
    <cellStyle name="Currency 2 4 2 2 3" xfId="22174"/>
    <cellStyle name="Currency 2 4 2 2 3 2" xfId="22175"/>
    <cellStyle name="Currency 2 4 2 2 3 2 2" xfId="22176"/>
    <cellStyle name="Currency 2 4 2 2 3 2 2 2" xfId="22177"/>
    <cellStyle name="Currency 2 4 2 2 3 2 2 3" xfId="22178"/>
    <cellStyle name="Currency 2 4 2 2 3 2 3" xfId="22179"/>
    <cellStyle name="Currency 2 4 2 2 3 2 4" xfId="22180"/>
    <cellStyle name="Currency 2 4 2 2 3 3" xfId="22181"/>
    <cellStyle name="Currency 2 4 2 2 3 3 2" xfId="22182"/>
    <cellStyle name="Currency 2 4 2 2 3 3 3" xfId="22183"/>
    <cellStyle name="Currency 2 4 2 2 3 4" xfId="22184"/>
    <cellStyle name="Currency 2 4 2 2 3 5" xfId="22185"/>
    <cellStyle name="Currency 2 4 2 2 4" xfId="22186"/>
    <cellStyle name="Currency 2 4 2 2 4 2" xfId="22187"/>
    <cellStyle name="Currency 2 4 2 2 4 2 2" xfId="22188"/>
    <cellStyle name="Currency 2 4 2 2 4 2 2 2" xfId="22189"/>
    <cellStyle name="Currency 2 4 2 2 4 2 2 3" xfId="22190"/>
    <cellStyle name="Currency 2 4 2 2 4 2 3" xfId="22191"/>
    <cellStyle name="Currency 2 4 2 2 4 2 4" xfId="22192"/>
    <cellStyle name="Currency 2 4 2 2 4 3" xfId="22193"/>
    <cellStyle name="Currency 2 4 2 2 4 3 2" xfId="22194"/>
    <cellStyle name="Currency 2 4 2 2 4 3 3" xfId="22195"/>
    <cellStyle name="Currency 2 4 2 2 4 4" xfId="22196"/>
    <cellStyle name="Currency 2 4 2 2 4 5" xfId="22197"/>
    <cellStyle name="Currency 2 4 2 2 5" xfId="22198"/>
    <cellStyle name="Currency 2 4 2 2 5 2" xfId="22199"/>
    <cellStyle name="Currency 2 4 2 2 5 2 2" xfId="22200"/>
    <cellStyle name="Currency 2 4 2 2 5 2 3" xfId="22201"/>
    <cellStyle name="Currency 2 4 2 2 5 3" xfId="22202"/>
    <cellStyle name="Currency 2 4 2 2 5 4" xfId="22203"/>
    <cellStyle name="Currency 2 4 2 2 6" xfId="22204"/>
    <cellStyle name="Currency 2 4 2 2 6 2" xfId="22205"/>
    <cellStyle name="Currency 2 4 2 2 6 3" xfId="22206"/>
    <cellStyle name="Currency 2 4 2 2 7" xfId="22207"/>
    <cellStyle name="Currency 2 4 2 2 8" xfId="22208"/>
    <cellStyle name="Currency 2 4 2 2 9" xfId="22209"/>
    <cellStyle name="Currency 2 4 2 3" xfId="22210"/>
    <cellStyle name="Currency 2 4 2 3 2" xfId="22211"/>
    <cellStyle name="Currency 2 4 2 3 2 2" xfId="22212"/>
    <cellStyle name="Currency 2 4 2 3 2 2 2" xfId="22213"/>
    <cellStyle name="Currency 2 4 2 3 2 2 2 2" xfId="22214"/>
    <cellStyle name="Currency 2 4 2 3 2 2 2 3" xfId="22215"/>
    <cellStyle name="Currency 2 4 2 3 2 2 3" xfId="22216"/>
    <cellStyle name="Currency 2 4 2 3 2 2 4" xfId="22217"/>
    <cellStyle name="Currency 2 4 2 3 2 3" xfId="22218"/>
    <cellStyle name="Currency 2 4 2 3 2 3 2" xfId="22219"/>
    <cellStyle name="Currency 2 4 2 3 2 3 3" xfId="22220"/>
    <cellStyle name="Currency 2 4 2 3 2 4" xfId="22221"/>
    <cellStyle name="Currency 2 4 2 3 2 5" xfId="22222"/>
    <cellStyle name="Currency 2 4 2 3 3" xfId="22223"/>
    <cellStyle name="Currency 2 4 2 3 3 2" xfId="22224"/>
    <cellStyle name="Currency 2 4 2 3 3 2 2" xfId="22225"/>
    <cellStyle name="Currency 2 4 2 3 3 2 2 2" xfId="22226"/>
    <cellStyle name="Currency 2 4 2 3 3 2 2 3" xfId="22227"/>
    <cellStyle name="Currency 2 4 2 3 3 2 3" xfId="22228"/>
    <cellStyle name="Currency 2 4 2 3 3 2 4" xfId="22229"/>
    <cellStyle name="Currency 2 4 2 3 3 3" xfId="22230"/>
    <cellStyle name="Currency 2 4 2 3 3 3 2" xfId="22231"/>
    <cellStyle name="Currency 2 4 2 3 3 3 3" xfId="22232"/>
    <cellStyle name="Currency 2 4 2 3 3 4" xfId="22233"/>
    <cellStyle name="Currency 2 4 2 3 3 5" xfId="22234"/>
    <cellStyle name="Currency 2 4 2 3 4" xfId="22235"/>
    <cellStyle name="Currency 2 4 2 3 4 2" xfId="22236"/>
    <cellStyle name="Currency 2 4 2 3 4 2 2" xfId="22237"/>
    <cellStyle name="Currency 2 4 2 3 4 2 2 2" xfId="22238"/>
    <cellStyle name="Currency 2 4 2 3 4 2 2 3" xfId="22239"/>
    <cellStyle name="Currency 2 4 2 3 4 2 3" xfId="22240"/>
    <cellStyle name="Currency 2 4 2 3 4 2 4" xfId="22241"/>
    <cellStyle name="Currency 2 4 2 3 4 3" xfId="22242"/>
    <cellStyle name="Currency 2 4 2 3 4 3 2" xfId="22243"/>
    <cellStyle name="Currency 2 4 2 3 4 3 3" xfId="22244"/>
    <cellStyle name="Currency 2 4 2 3 4 4" xfId="22245"/>
    <cellStyle name="Currency 2 4 2 3 4 5" xfId="22246"/>
    <cellStyle name="Currency 2 4 2 3 5" xfId="22247"/>
    <cellStyle name="Currency 2 4 2 3 5 2" xfId="22248"/>
    <cellStyle name="Currency 2 4 2 3 5 2 2" xfId="22249"/>
    <cellStyle name="Currency 2 4 2 3 5 2 3" xfId="22250"/>
    <cellStyle name="Currency 2 4 2 3 5 3" xfId="22251"/>
    <cellStyle name="Currency 2 4 2 3 5 4" xfId="22252"/>
    <cellStyle name="Currency 2 4 2 3 6" xfId="22253"/>
    <cellStyle name="Currency 2 4 2 3 6 2" xfId="22254"/>
    <cellStyle name="Currency 2 4 2 3 6 3" xfId="22255"/>
    <cellStyle name="Currency 2 4 2 3 7" xfId="22256"/>
    <cellStyle name="Currency 2 4 2 3 8" xfId="22257"/>
    <cellStyle name="Currency 2 4 2 3 9" xfId="22258"/>
    <cellStyle name="Currency 2 4 2 4" xfId="22259"/>
    <cellStyle name="Currency 2 4 2 4 2" xfId="22260"/>
    <cellStyle name="Currency 2 4 2 4 2 2" xfId="22261"/>
    <cellStyle name="Currency 2 4 2 4 2 2 2" xfId="22262"/>
    <cellStyle name="Currency 2 4 2 4 2 2 3" xfId="22263"/>
    <cellStyle name="Currency 2 4 2 4 2 3" xfId="22264"/>
    <cellStyle name="Currency 2 4 2 4 2 4" xfId="22265"/>
    <cellStyle name="Currency 2 4 2 4 3" xfId="22266"/>
    <cellStyle name="Currency 2 4 2 4 3 2" xfId="22267"/>
    <cellStyle name="Currency 2 4 2 4 3 3" xfId="22268"/>
    <cellStyle name="Currency 2 4 2 4 4" xfId="22269"/>
    <cellStyle name="Currency 2 4 2 4 5" xfId="22270"/>
    <cellStyle name="Currency 2 4 2 5" xfId="22271"/>
    <cellStyle name="Currency 2 4 2 5 2" xfId="22272"/>
    <cellStyle name="Currency 2 4 2 5 2 2" xfId="22273"/>
    <cellStyle name="Currency 2 4 2 5 2 2 2" xfId="22274"/>
    <cellStyle name="Currency 2 4 2 5 2 2 3" xfId="22275"/>
    <cellStyle name="Currency 2 4 2 5 2 3" xfId="22276"/>
    <cellStyle name="Currency 2 4 2 5 2 4" xfId="22277"/>
    <cellStyle name="Currency 2 4 2 5 3" xfId="22278"/>
    <cellStyle name="Currency 2 4 2 5 3 2" xfId="22279"/>
    <cellStyle name="Currency 2 4 2 5 3 3" xfId="22280"/>
    <cellStyle name="Currency 2 4 2 5 4" xfId="22281"/>
    <cellStyle name="Currency 2 4 2 5 5" xfId="22282"/>
    <cellStyle name="Currency 2 4 2 6" xfId="22283"/>
    <cellStyle name="Currency 2 4 2 6 2" xfId="22284"/>
    <cellStyle name="Currency 2 4 2 6 2 2" xfId="22285"/>
    <cellStyle name="Currency 2 4 2 6 2 2 2" xfId="22286"/>
    <cellStyle name="Currency 2 4 2 6 2 2 3" xfId="22287"/>
    <cellStyle name="Currency 2 4 2 6 2 3" xfId="22288"/>
    <cellStyle name="Currency 2 4 2 6 2 4" xfId="22289"/>
    <cellStyle name="Currency 2 4 2 6 3" xfId="22290"/>
    <cellStyle name="Currency 2 4 2 6 3 2" xfId="22291"/>
    <cellStyle name="Currency 2 4 2 6 3 3" xfId="22292"/>
    <cellStyle name="Currency 2 4 2 6 4" xfId="22293"/>
    <cellStyle name="Currency 2 4 2 6 5" xfId="22294"/>
    <cellStyle name="Currency 2 4 2 7" xfId="22295"/>
    <cellStyle name="Currency 2 4 2 7 2" xfId="22296"/>
    <cellStyle name="Currency 2 4 2 7 2 2" xfId="22297"/>
    <cellStyle name="Currency 2 4 2 7 2 3" xfId="22298"/>
    <cellStyle name="Currency 2 4 2 7 3" xfId="22299"/>
    <cellStyle name="Currency 2 4 2 7 4" xfId="22300"/>
    <cellStyle name="Currency 2 4 2 8" xfId="22301"/>
    <cellStyle name="Currency 2 4 2 8 2" xfId="22302"/>
    <cellStyle name="Currency 2 4 2 8 3" xfId="22303"/>
    <cellStyle name="Currency 2 4 2 9" xfId="22304"/>
    <cellStyle name="Currency 2 4 3" xfId="22305"/>
    <cellStyle name="Currency 2 4 3 10" xfId="22306"/>
    <cellStyle name="Currency 2 4 3 11" xfId="22307"/>
    <cellStyle name="Currency 2 4 3 2" xfId="22308"/>
    <cellStyle name="Currency 2 4 3 2 2" xfId="22309"/>
    <cellStyle name="Currency 2 4 3 2 2 2" xfId="22310"/>
    <cellStyle name="Currency 2 4 3 2 2 2 2" xfId="22311"/>
    <cellStyle name="Currency 2 4 3 2 2 2 2 2" xfId="22312"/>
    <cellStyle name="Currency 2 4 3 2 2 2 2 3" xfId="22313"/>
    <cellStyle name="Currency 2 4 3 2 2 2 3" xfId="22314"/>
    <cellStyle name="Currency 2 4 3 2 2 2 4" xfId="22315"/>
    <cellStyle name="Currency 2 4 3 2 2 3" xfId="22316"/>
    <cellStyle name="Currency 2 4 3 2 2 3 2" xfId="22317"/>
    <cellStyle name="Currency 2 4 3 2 2 3 3" xfId="22318"/>
    <cellStyle name="Currency 2 4 3 2 2 4" xfId="22319"/>
    <cellStyle name="Currency 2 4 3 2 2 5" xfId="22320"/>
    <cellStyle name="Currency 2 4 3 2 3" xfId="22321"/>
    <cellStyle name="Currency 2 4 3 2 3 2" xfId="22322"/>
    <cellStyle name="Currency 2 4 3 2 3 2 2" xfId="22323"/>
    <cellStyle name="Currency 2 4 3 2 3 2 2 2" xfId="22324"/>
    <cellStyle name="Currency 2 4 3 2 3 2 2 3" xfId="22325"/>
    <cellStyle name="Currency 2 4 3 2 3 2 3" xfId="22326"/>
    <cellStyle name="Currency 2 4 3 2 3 2 4" xfId="22327"/>
    <cellStyle name="Currency 2 4 3 2 3 3" xfId="22328"/>
    <cellStyle name="Currency 2 4 3 2 3 3 2" xfId="22329"/>
    <cellStyle name="Currency 2 4 3 2 3 3 3" xfId="22330"/>
    <cellStyle name="Currency 2 4 3 2 3 4" xfId="22331"/>
    <cellStyle name="Currency 2 4 3 2 3 5" xfId="22332"/>
    <cellStyle name="Currency 2 4 3 2 4" xfId="22333"/>
    <cellStyle name="Currency 2 4 3 2 4 2" xfId="22334"/>
    <cellStyle name="Currency 2 4 3 2 4 2 2" xfId="22335"/>
    <cellStyle name="Currency 2 4 3 2 4 2 2 2" xfId="22336"/>
    <cellStyle name="Currency 2 4 3 2 4 2 2 3" xfId="22337"/>
    <cellStyle name="Currency 2 4 3 2 4 2 3" xfId="22338"/>
    <cellStyle name="Currency 2 4 3 2 4 2 4" xfId="22339"/>
    <cellStyle name="Currency 2 4 3 2 4 3" xfId="22340"/>
    <cellStyle name="Currency 2 4 3 2 4 3 2" xfId="22341"/>
    <cellStyle name="Currency 2 4 3 2 4 3 3" xfId="22342"/>
    <cellStyle name="Currency 2 4 3 2 4 4" xfId="22343"/>
    <cellStyle name="Currency 2 4 3 2 4 5" xfId="22344"/>
    <cellStyle name="Currency 2 4 3 2 5" xfId="22345"/>
    <cellStyle name="Currency 2 4 3 2 5 2" xfId="22346"/>
    <cellStyle name="Currency 2 4 3 2 5 2 2" xfId="22347"/>
    <cellStyle name="Currency 2 4 3 2 5 2 3" xfId="22348"/>
    <cellStyle name="Currency 2 4 3 2 5 3" xfId="22349"/>
    <cellStyle name="Currency 2 4 3 2 5 4" xfId="22350"/>
    <cellStyle name="Currency 2 4 3 2 6" xfId="22351"/>
    <cellStyle name="Currency 2 4 3 2 6 2" xfId="22352"/>
    <cellStyle name="Currency 2 4 3 2 6 3" xfId="22353"/>
    <cellStyle name="Currency 2 4 3 2 7" xfId="22354"/>
    <cellStyle name="Currency 2 4 3 2 8" xfId="22355"/>
    <cellStyle name="Currency 2 4 3 2 9" xfId="22356"/>
    <cellStyle name="Currency 2 4 3 3" xfId="22357"/>
    <cellStyle name="Currency 2 4 3 3 2" xfId="22358"/>
    <cellStyle name="Currency 2 4 3 3 2 2" xfId="22359"/>
    <cellStyle name="Currency 2 4 3 3 2 2 2" xfId="22360"/>
    <cellStyle name="Currency 2 4 3 3 2 2 3" xfId="22361"/>
    <cellStyle name="Currency 2 4 3 3 2 3" xfId="22362"/>
    <cellStyle name="Currency 2 4 3 3 2 4" xfId="22363"/>
    <cellStyle name="Currency 2 4 3 3 3" xfId="22364"/>
    <cellStyle name="Currency 2 4 3 3 3 2" xfId="22365"/>
    <cellStyle name="Currency 2 4 3 3 3 3" xfId="22366"/>
    <cellStyle name="Currency 2 4 3 3 4" xfId="22367"/>
    <cellStyle name="Currency 2 4 3 3 5" xfId="22368"/>
    <cellStyle name="Currency 2 4 3 4" xfId="22369"/>
    <cellStyle name="Currency 2 4 3 4 2" xfId="22370"/>
    <cellStyle name="Currency 2 4 3 4 2 2" xfId="22371"/>
    <cellStyle name="Currency 2 4 3 4 2 2 2" xfId="22372"/>
    <cellStyle name="Currency 2 4 3 4 2 2 3" xfId="22373"/>
    <cellStyle name="Currency 2 4 3 4 2 3" xfId="22374"/>
    <cellStyle name="Currency 2 4 3 4 2 4" xfId="22375"/>
    <cellStyle name="Currency 2 4 3 4 3" xfId="22376"/>
    <cellStyle name="Currency 2 4 3 4 3 2" xfId="22377"/>
    <cellStyle name="Currency 2 4 3 4 3 3" xfId="22378"/>
    <cellStyle name="Currency 2 4 3 4 4" xfId="22379"/>
    <cellStyle name="Currency 2 4 3 4 5" xfId="22380"/>
    <cellStyle name="Currency 2 4 3 5" xfId="22381"/>
    <cellStyle name="Currency 2 4 3 5 2" xfId="22382"/>
    <cellStyle name="Currency 2 4 3 5 2 2" xfId="22383"/>
    <cellStyle name="Currency 2 4 3 5 2 2 2" xfId="22384"/>
    <cellStyle name="Currency 2 4 3 5 2 2 3" xfId="22385"/>
    <cellStyle name="Currency 2 4 3 5 2 3" xfId="22386"/>
    <cellStyle name="Currency 2 4 3 5 2 4" xfId="22387"/>
    <cellStyle name="Currency 2 4 3 5 3" xfId="22388"/>
    <cellStyle name="Currency 2 4 3 5 3 2" xfId="22389"/>
    <cellStyle name="Currency 2 4 3 5 3 3" xfId="22390"/>
    <cellStyle name="Currency 2 4 3 5 4" xfId="22391"/>
    <cellStyle name="Currency 2 4 3 5 5" xfId="22392"/>
    <cellStyle name="Currency 2 4 3 6" xfId="22393"/>
    <cellStyle name="Currency 2 4 3 6 2" xfId="22394"/>
    <cellStyle name="Currency 2 4 3 6 2 2" xfId="22395"/>
    <cellStyle name="Currency 2 4 3 6 2 3" xfId="22396"/>
    <cellStyle name="Currency 2 4 3 6 3" xfId="22397"/>
    <cellStyle name="Currency 2 4 3 6 4" xfId="22398"/>
    <cellStyle name="Currency 2 4 3 7" xfId="22399"/>
    <cellStyle name="Currency 2 4 3 7 2" xfId="22400"/>
    <cellStyle name="Currency 2 4 3 7 3" xfId="22401"/>
    <cellStyle name="Currency 2 4 3 8" xfId="22402"/>
    <cellStyle name="Currency 2 4 3 9" xfId="22403"/>
    <cellStyle name="Currency 2 4 4" xfId="22404"/>
    <cellStyle name="Currency 2 4 4 10" xfId="22405"/>
    <cellStyle name="Currency 2 4 4 2" xfId="22406"/>
    <cellStyle name="Currency 2 4 4 2 2" xfId="22407"/>
    <cellStyle name="Currency 2 4 4 2 2 2" xfId="22408"/>
    <cellStyle name="Currency 2 4 4 2 2 2 2" xfId="22409"/>
    <cellStyle name="Currency 2 4 4 2 2 2 3" xfId="22410"/>
    <cellStyle name="Currency 2 4 4 2 2 3" xfId="22411"/>
    <cellStyle name="Currency 2 4 4 2 2 4" xfId="22412"/>
    <cellStyle name="Currency 2 4 4 2 3" xfId="22413"/>
    <cellStyle name="Currency 2 4 4 2 3 2" xfId="22414"/>
    <cellStyle name="Currency 2 4 4 2 3 3" xfId="22415"/>
    <cellStyle name="Currency 2 4 4 2 4" xfId="22416"/>
    <cellStyle name="Currency 2 4 4 2 5" xfId="22417"/>
    <cellStyle name="Currency 2 4 4 3" xfId="22418"/>
    <cellStyle name="Currency 2 4 4 3 2" xfId="22419"/>
    <cellStyle name="Currency 2 4 4 3 2 2" xfId="22420"/>
    <cellStyle name="Currency 2 4 4 3 2 2 2" xfId="22421"/>
    <cellStyle name="Currency 2 4 4 3 2 2 3" xfId="22422"/>
    <cellStyle name="Currency 2 4 4 3 2 3" xfId="22423"/>
    <cellStyle name="Currency 2 4 4 3 2 4" xfId="22424"/>
    <cellStyle name="Currency 2 4 4 3 3" xfId="22425"/>
    <cellStyle name="Currency 2 4 4 3 3 2" xfId="22426"/>
    <cellStyle name="Currency 2 4 4 3 3 3" xfId="22427"/>
    <cellStyle name="Currency 2 4 4 3 4" xfId="22428"/>
    <cellStyle name="Currency 2 4 4 3 5" xfId="22429"/>
    <cellStyle name="Currency 2 4 4 4" xfId="22430"/>
    <cellStyle name="Currency 2 4 4 4 2" xfId="22431"/>
    <cellStyle name="Currency 2 4 4 4 2 2" xfId="22432"/>
    <cellStyle name="Currency 2 4 4 4 2 2 2" xfId="22433"/>
    <cellStyle name="Currency 2 4 4 4 2 2 3" xfId="22434"/>
    <cellStyle name="Currency 2 4 4 4 2 3" xfId="22435"/>
    <cellStyle name="Currency 2 4 4 4 2 4" xfId="22436"/>
    <cellStyle name="Currency 2 4 4 4 3" xfId="22437"/>
    <cellStyle name="Currency 2 4 4 4 3 2" xfId="22438"/>
    <cellStyle name="Currency 2 4 4 4 3 3" xfId="22439"/>
    <cellStyle name="Currency 2 4 4 4 4" xfId="22440"/>
    <cellStyle name="Currency 2 4 4 4 5" xfId="22441"/>
    <cellStyle name="Currency 2 4 4 5" xfId="22442"/>
    <cellStyle name="Currency 2 4 4 5 2" xfId="22443"/>
    <cellStyle name="Currency 2 4 4 5 2 2" xfId="22444"/>
    <cellStyle name="Currency 2 4 4 5 2 3" xfId="22445"/>
    <cellStyle name="Currency 2 4 4 5 3" xfId="22446"/>
    <cellStyle name="Currency 2 4 4 5 4" xfId="22447"/>
    <cellStyle name="Currency 2 4 4 6" xfId="22448"/>
    <cellStyle name="Currency 2 4 4 6 2" xfId="22449"/>
    <cellStyle name="Currency 2 4 4 6 3" xfId="22450"/>
    <cellStyle name="Currency 2 4 4 7" xfId="22451"/>
    <cellStyle name="Currency 2 4 4 8" xfId="22452"/>
    <cellStyle name="Currency 2 4 4 9" xfId="22453"/>
    <cellStyle name="Currency 2 4 5" xfId="22454"/>
    <cellStyle name="Currency 2 4 5 2" xfId="22455"/>
    <cellStyle name="Currency 2 4 6" xfId="22456"/>
    <cellStyle name="Currency 2 4 7" xfId="22457"/>
    <cellStyle name="Currency 2 40" xfId="22458"/>
    <cellStyle name="Currency 2 40 2" xfId="22459"/>
    <cellStyle name="Currency 2 40 3" xfId="22460"/>
    <cellStyle name="Currency 2 40 4" xfId="22461"/>
    <cellStyle name="Currency 2 41" xfId="22462"/>
    <cellStyle name="Currency 2 41 2" xfId="22463"/>
    <cellStyle name="Currency 2 41 3" xfId="22464"/>
    <cellStyle name="Currency 2 41 4" xfId="22465"/>
    <cellStyle name="Currency 2 42" xfId="22466"/>
    <cellStyle name="Currency 2 42 2" xfId="22467"/>
    <cellStyle name="Currency 2 42 3" xfId="22468"/>
    <cellStyle name="Currency 2 42 4" xfId="22469"/>
    <cellStyle name="Currency 2 43" xfId="22470"/>
    <cellStyle name="Currency 2 43 2" xfId="22471"/>
    <cellStyle name="Currency 2 43 3" xfId="22472"/>
    <cellStyle name="Currency 2 43 4" xfId="22473"/>
    <cellStyle name="Currency 2 44" xfId="22474"/>
    <cellStyle name="Currency 2 44 2" xfId="22475"/>
    <cellStyle name="Currency 2 44 3" xfId="22476"/>
    <cellStyle name="Currency 2 44 4" xfId="22477"/>
    <cellStyle name="Currency 2 45" xfId="22478"/>
    <cellStyle name="Currency 2 45 2" xfId="22479"/>
    <cellStyle name="Currency 2 45 3" xfId="22480"/>
    <cellStyle name="Currency 2 45 4" xfId="22481"/>
    <cellStyle name="Currency 2 46" xfId="22482"/>
    <cellStyle name="Currency 2 46 2" xfId="22483"/>
    <cellStyle name="Currency 2 46 3" xfId="22484"/>
    <cellStyle name="Currency 2 46 4" xfId="22485"/>
    <cellStyle name="Currency 2 47" xfId="22486"/>
    <cellStyle name="Currency 2 47 2" xfId="22487"/>
    <cellStyle name="Currency 2 47 3" xfId="22488"/>
    <cellStyle name="Currency 2 47 4" xfId="22489"/>
    <cellStyle name="Currency 2 48" xfId="22490"/>
    <cellStyle name="Currency 2 48 2" xfId="22491"/>
    <cellStyle name="Currency 2 48 3" xfId="22492"/>
    <cellStyle name="Currency 2 48 4" xfId="22493"/>
    <cellStyle name="Currency 2 49" xfId="22494"/>
    <cellStyle name="Currency 2 49 2" xfId="22495"/>
    <cellStyle name="Currency 2 49 3" xfId="22496"/>
    <cellStyle name="Currency 2 49 4" xfId="22497"/>
    <cellStyle name="Currency 2 5" xfId="22498"/>
    <cellStyle name="Currency 2 5 2" xfId="22499"/>
    <cellStyle name="Currency 2 5 2 10" xfId="22500"/>
    <cellStyle name="Currency 2 5 2 11" xfId="22501"/>
    <cellStyle name="Currency 2 5 2 12" xfId="22502"/>
    <cellStyle name="Currency 2 5 2 2" xfId="22503"/>
    <cellStyle name="Currency 2 5 2 2 2" xfId="22504"/>
    <cellStyle name="Currency 2 5 2 2 2 2" xfId="22505"/>
    <cellStyle name="Currency 2 5 2 2 2 2 2" xfId="22506"/>
    <cellStyle name="Currency 2 5 2 2 2 2 2 2" xfId="22507"/>
    <cellStyle name="Currency 2 5 2 2 2 2 2 3" xfId="22508"/>
    <cellStyle name="Currency 2 5 2 2 2 2 3" xfId="22509"/>
    <cellStyle name="Currency 2 5 2 2 2 2 4" xfId="22510"/>
    <cellStyle name="Currency 2 5 2 2 2 3" xfId="22511"/>
    <cellStyle name="Currency 2 5 2 2 2 3 2" xfId="22512"/>
    <cellStyle name="Currency 2 5 2 2 2 3 3" xfId="22513"/>
    <cellStyle name="Currency 2 5 2 2 2 4" xfId="22514"/>
    <cellStyle name="Currency 2 5 2 2 2 5" xfId="22515"/>
    <cellStyle name="Currency 2 5 2 2 3" xfId="22516"/>
    <cellStyle name="Currency 2 5 2 2 3 2" xfId="22517"/>
    <cellStyle name="Currency 2 5 2 2 3 2 2" xfId="22518"/>
    <cellStyle name="Currency 2 5 2 2 3 2 2 2" xfId="22519"/>
    <cellStyle name="Currency 2 5 2 2 3 2 2 3" xfId="22520"/>
    <cellStyle name="Currency 2 5 2 2 3 2 3" xfId="22521"/>
    <cellStyle name="Currency 2 5 2 2 3 2 4" xfId="22522"/>
    <cellStyle name="Currency 2 5 2 2 3 3" xfId="22523"/>
    <cellStyle name="Currency 2 5 2 2 3 3 2" xfId="22524"/>
    <cellStyle name="Currency 2 5 2 2 3 3 3" xfId="22525"/>
    <cellStyle name="Currency 2 5 2 2 3 4" xfId="22526"/>
    <cellStyle name="Currency 2 5 2 2 3 5" xfId="22527"/>
    <cellStyle name="Currency 2 5 2 2 4" xfId="22528"/>
    <cellStyle name="Currency 2 5 2 2 4 2" xfId="22529"/>
    <cellStyle name="Currency 2 5 2 2 4 2 2" xfId="22530"/>
    <cellStyle name="Currency 2 5 2 2 4 2 2 2" xfId="22531"/>
    <cellStyle name="Currency 2 5 2 2 4 2 2 3" xfId="22532"/>
    <cellStyle name="Currency 2 5 2 2 4 2 3" xfId="22533"/>
    <cellStyle name="Currency 2 5 2 2 4 2 4" xfId="22534"/>
    <cellStyle name="Currency 2 5 2 2 4 3" xfId="22535"/>
    <cellStyle name="Currency 2 5 2 2 4 3 2" xfId="22536"/>
    <cellStyle name="Currency 2 5 2 2 4 3 3" xfId="22537"/>
    <cellStyle name="Currency 2 5 2 2 4 4" xfId="22538"/>
    <cellStyle name="Currency 2 5 2 2 4 5" xfId="22539"/>
    <cellStyle name="Currency 2 5 2 2 5" xfId="22540"/>
    <cellStyle name="Currency 2 5 2 2 5 2" xfId="22541"/>
    <cellStyle name="Currency 2 5 2 2 5 2 2" xfId="22542"/>
    <cellStyle name="Currency 2 5 2 2 5 2 3" xfId="22543"/>
    <cellStyle name="Currency 2 5 2 2 5 3" xfId="22544"/>
    <cellStyle name="Currency 2 5 2 2 5 4" xfId="22545"/>
    <cellStyle name="Currency 2 5 2 2 6" xfId="22546"/>
    <cellStyle name="Currency 2 5 2 2 6 2" xfId="22547"/>
    <cellStyle name="Currency 2 5 2 2 6 3" xfId="22548"/>
    <cellStyle name="Currency 2 5 2 2 7" xfId="22549"/>
    <cellStyle name="Currency 2 5 2 2 8" xfId="22550"/>
    <cellStyle name="Currency 2 5 2 2 9" xfId="22551"/>
    <cellStyle name="Currency 2 5 2 3" xfId="22552"/>
    <cellStyle name="Currency 2 5 2 3 2" xfId="22553"/>
    <cellStyle name="Currency 2 5 2 3 2 2" xfId="22554"/>
    <cellStyle name="Currency 2 5 2 3 2 2 2" xfId="22555"/>
    <cellStyle name="Currency 2 5 2 3 2 2 2 2" xfId="22556"/>
    <cellStyle name="Currency 2 5 2 3 2 2 2 3" xfId="22557"/>
    <cellStyle name="Currency 2 5 2 3 2 2 3" xfId="22558"/>
    <cellStyle name="Currency 2 5 2 3 2 2 4" xfId="22559"/>
    <cellStyle name="Currency 2 5 2 3 2 3" xfId="22560"/>
    <cellStyle name="Currency 2 5 2 3 2 3 2" xfId="22561"/>
    <cellStyle name="Currency 2 5 2 3 2 3 3" xfId="22562"/>
    <cellStyle name="Currency 2 5 2 3 2 4" xfId="22563"/>
    <cellStyle name="Currency 2 5 2 3 2 5" xfId="22564"/>
    <cellStyle name="Currency 2 5 2 3 3" xfId="22565"/>
    <cellStyle name="Currency 2 5 2 3 3 2" xfId="22566"/>
    <cellStyle name="Currency 2 5 2 3 3 2 2" xfId="22567"/>
    <cellStyle name="Currency 2 5 2 3 3 2 2 2" xfId="22568"/>
    <cellStyle name="Currency 2 5 2 3 3 2 2 3" xfId="22569"/>
    <cellStyle name="Currency 2 5 2 3 3 2 3" xfId="22570"/>
    <cellStyle name="Currency 2 5 2 3 3 2 4" xfId="22571"/>
    <cellStyle name="Currency 2 5 2 3 3 3" xfId="22572"/>
    <cellStyle name="Currency 2 5 2 3 3 3 2" xfId="22573"/>
    <cellStyle name="Currency 2 5 2 3 3 3 3" xfId="22574"/>
    <cellStyle name="Currency 2 5 2 3 3 4" xfId="22575"/>
    <cellStyle name="Currency 2 5 2 3 3 5" xfId="22576"/>
    <cellStyle name="Currency 2 5 2 3 4" xfId="22577"/>
    <cellStyle name="Currency 2 5 2 3 4 2" xfId="22578"/>
    <cellStyle name="Currency 2 5 2 3 4 2 2" xfId="22579"/>
    <cellStyle name="Currency 2 5 2 3 4 2 2 2" xfId="22580"/>
    <cellStyle name="Currency 2 5 2 3 4 2 2 3" xfId="22581"/>
    <cellStyle name="Currency 2 5 2 3 4 2 3" xfId="22582"/>
    <cellStyle name="Currency 2 5 2 3 4 2 4" xfId="22583"/>
    <cellStyle name="Currency 2 5 2 3 4 3" xfId="22584"/>
    <cellStyle name="Currency 2 5 2 3 4 3 2" xfId="22585"/>
    <cellStyle name="Currency 2 5 2 3 4 3 3" xfId="22586"/>
    <cellStyle name="Currency 2 5 2 3 4 4" xfId="22587"/>
    <cellStyle name="Currency 2 5 2 3 4 5" xfId="22588"/>
    <cellStyle name="Currency 2 5 2 3 5" xfId="22589"/>
    <cellStyle name="Currency 2 5 2 3 5 2" xfId="22590"/>
    <cellStyle name="Currency 2 5 2 3 5 2 2" xfId="22591"/>
    <cellStyle name="Currency 2 5 2 3 5 2 3" xfId="22592"/>
    <cellStyle name="Currency 2 5 2 3 5 3" xfId="22593"/>
    <cellStyle name="Currency 2 5 2 3 5 4" xfId="22594"/>
    <cellStyle name="Currency 2 5 2 3 6" xfId="22595"/>
    <cellStyle name="Currency 2 5 2 3 6 2" xfId="22596"/>
    <cellStyle name="Currency 2 5 2 3 6 3" xfId="22597"/>
    <cellStyle name="Currency 2 5 2 3 7" xfId="22598"/>
    <cellStyle name="Currency 2 5 2 3 8" xfId="22599"/>
    <cellStyle name="Currency 2 5 2 3 9" xfId="22600"/>
    <cellStyle name="Currency 2 5 2 4" xfId="22601"/>
    <cellStyle name="Currency 2 5 2 4 2" xfId="22602"/>
    <cellStyle name="Currency 2 5 2 4 2 2" xfId="22603"/>
    <cellStyle name="Currency 2 5 2 4 2 2 2" xfId="22604"/>
    <cellStyle name="Currency 2 5 2 4 2 2 3" xfId="22605"/>
    <cellStyle name="Currency 2 5 2 4 2 3" xfId="22606"/>
    <cellStyle name="Currency 2 5 2 4 2 4" xfId="22607"/>
    <cellStyle name="Currency 2 5 2 4 3" xfId="22608"/>
    <cellStyle name="Currency 2 5 2 4 3 2" xfId="22609"/>
    <cellStyle name="Currency 2 5 2 4 3 3" xfId="22610"/>
    <cellStyle name="Currency 2 5 2 4 4" xfId="22611"/>
    <cellStyle name="Currency 2 5 2 4 5" xfId="22612"/>
    <cellStyle name="Currency 2 5 2 5" xfId="22613"/>
    <cellStyle name="Currency 2 5 2 5 2" xfId="22614"/>
    <cellStyle name="Currency 2 5 2 5 2 2" xfId="22615"/>
    <cellStyle name="Currency 2 5 2 5 2 2 2" xfId="22616"/>
    <cellStyle name="Currency 2 5 2 5 2 2 3" xfId="22617"/>
    <cellStyle name="Currency 2 5 2 5 2 3" xfId="22618"/>
    <cellStyle name="Currency 2 5 2 5 2 4" xfId="22619"/>
    <cellStyle name="Currency 2 5 2 5 3" xfId="22620"/>
    <cellStyle name="Currency 2 5 2 5 3 2" xfId="22621"/>
    <cellStyle name="Currency 2 5 2 5 3 3" xfId="22622"/>
    <cellStyle name="Currency 2 5 2 5 4" xfId="22623"/>
    <cellStyle name="Currency 2 5 2 5 5" xfId="22624"/>
    <cellStyle name="Currency 2 5 2 6" xfId="22625"/>
    <cellStyle name="Currency 2 5 2 6 2" xfId="22626"/>
    <cellStyle name="Currency 2 5 2 6 2 2" xfId="22627"/>
    <cellStyle name="Currency 2 5 2 6 2 2 2" xfId="22628"/>
    <cellStyle name="Currency 2 5 2 6 2 2 3" xfId="22629"/>
    <cellStyle name="Currency 2 5 2 6 2 3" xfId="22630"/>
    <cellStyle name="Currency 2 5 2 6 2 4" xfId="22631"/>
    <cellStyle name="Currency 2 5 2 6 3" xfId="22632"/>
    <cellStyle name="Currency 2 5 2 6 3 2" xfId="22633"/>
    <cellStyle name="Currency 2 5 2 6 3 3" xfId="22634"/>
    <cellStyle name="Currency 2 5 2 6 4" xfId="22635"/>
    <cellStyle name="Currency 2 5 2 6 5" xfId="22636"/>
    <cellStyle name="Currency 2 5 2 7" xfId="22637"/>
    <cellStyle name="Currency 2 5 2 7 2" xfId="22638"/>
    <cellStyle name="Currency 2 5 2 7 2 2" xfId="22639"/>
    <cellStyle name="Currency 2 5 2 7 2 3" xfId="22640"/>
    <cellStyle name="Currency 2 5 2 7 3" xfId="22641"/>
    <cellStyle name="Currency 2 5 2 7 4" xfId="22642"/>
    <cellStyle name="Currency 2 5 2 8" xfId="22643"/>
    <cellStyle name="Currency 2 5 2 8 2" xfId="22644"/>
    <cellStyle name="Currency 2 5 2 8 3" xfId="22645"/>
    <cellStyle name="Currency 2 5 2 9" xfId="22646"/>
    <cellStyle name="Currency 2 5 3" xfId="22647"/>
    <cellStyle name="Currency 2 5 3 10" xfId="22648"/>
    <cellStyle name="Currency 2 5 3 11" xfId="22649"/>
    <cellStyle name="Currency 2 5 3 2" xfId="22650"/>
    <cellStyle name="Currency 2 5 3 2 2" xfId="22651"/>
    <cellStyle name="Currency 2 5 3 2 2 2" xfId="22652"/>
    <cellStyle name="Currency 2 5 3 2 2 2 2" xfId="22653"/>
    <cellStyle name="Currency 2 5 3 2 2 2 2 2" xfId="22654"/>
    <cellStyle name="Currency 2 5 3 2 2 2 2 3" xfId="22655"/>
    <cellStyle name="Currency 2 5 3 2 2 2 3" xfId="22656"/>
    <cellStyle name="Currency 2 5 3 2 2 2 4" xfId="22657"/>
    <cellStyle name="Currency 2 5 3 2 2 3" xfId="22658"/>
    <cellStyle name="Currency 2 5 3 2 2 3 2" xfId="22659"/>
    <cellStyle name="Currency 2 5 3 2 2 3 3" xfId="22660"/>
    <cellStyle name="Currency 2 5 3 2 2 4" xfId="22661"/>
    <cellStyle name="Currency 2 5 3 2 2 5" xfId="22662"/>
    <cellStyle name="Currency 2 5 3 2 3" xfId="22663"/>
    <cellStyle name="Currency 2 5 3 2 3 2" xfId="22664"/>
    <cellStyle name="Currency 2 5 3 2 3 2 2" xfId="22665"/>
    <cellStyle name="Currency 2 5 3 2 3 2 2 2" xfId="22666"/>
    <cellStyle name="Currency 2 5 3 2 3 2 2 3" xfId="22667"/>
    <cellStyle name="Currency 2 5 3 2 3 2 3" xfId="22668"/>
    <cellStyle name="Currency 2 5 3 2 3 2 4" xfId="22669"/>
    <cellStyle name="Currency 2 5 3 2 3 3" xfId="22670"/>
    <cellStyle name="Currency 2 5 3 2 3 3 2" xfId="22671"/>
    <cellStyle name="Currency 2 5 3 2 3 3 3" xfId="22672"/>
    <cellStyle name="Currency 2 5 3 2 3 4" xfId="22673"/>
    <cellStyle name="Currency 2 5 3 2 3 5" xfId="22674"/>
    <cellStyle name="Currency 2 5 3 2 4" xfId="22675"/>
    <cellStyle name="Currency 2 5 3 2 4 2" xfId="22676"/>
    <cellStyle name="Currency 2 5 3 2 4 2 2" xfId="22677"/>
    <cellStyle name="Currency 2 5 3 2 4 2 2 2" xfId="22678"/>
    <cellStyle name="Currency 2 5 3 2 4 2 2 3" xfId="22679"/>
    <cellStyle name="Currency 2 5 3 2 4 2 3" xfId="22680"/>
    <cellStyle name="Currency 2 5 3 2 4 2 4" xfId="22681"/>
    <cellStyle name="Currency 2 5 3 2 4 3" xfId="22682"/>
    <cellStyle name="Currency 2 5 3 2 4 3 2" xfId="22683"/>
    <cellStyle name="Currency 2 5 3 2 4 3 3" xfId="22684"/>
    <cellStyle name="Currency 2 5 3 2 4 4" xfId="22685"/>
    <cellStyle name="Currency 2 5 3 2 4 5" xfId="22686"/>
    <cellStyle name="Currency 2 5 3 2 5" xfId="22687"/>
    <cellStyle name="Currency 2 5 3 2 5 2" xfId="22688"/>
    <cellStyle name="Currency 2 5 3 2 5 2 2" xfId="22689"/>
    <cellStyle name="Currency 2 5 3 2 5 2 3" xfId="22690"/>
    <cellStyle name="Currency 2 5 3 2 5 3" xfId="22691"/>
    <cellStyle name="Currency 2 5 3 2 5 4" xfId="22692"/>
    <cellStyle name="Currency 2 5 3 2 6" xfId="22693"/>
    <cellStyle name="Currency 2 5 3 2 6 2" xfId="22694"/>
    <cellStyle name="Currency 2 5 3 2 6 3" xfId="22695"/>
    <cellStyle name="Currency 2 5 3 2 7" xfId="22696"/>
    <cellStyle name="Currency 2 5 3 2 8" xfId="22697"/>
    <cellStyle name="Currency 2 5 3 2 9" xfId="22698"/>
    <cellStyle name="Currency 2 5 3 3" xfId="22699"/>
    <cellStyle name="Currency 2 5 3 3 2" xfId="22700"/>
    <cellStyle name="Currency 2 5 3 3 2 2" xfId="22701"/>
    <cellStyle name="Currency 2 5 3 3 2 2 2" xfId="22702"/>
    <cellStyle name="Currency 2 5 3 3 2 2 3" xfId="22703"/>
    <cellStyle name="Currency 2 5 3 3 2 3" xfId="22704"/>
    <cellStyle name="Currency 2 5 3 3 2 4" xfId="22705"/>
    <cellStyle name="Currency 2 5 3 3 3" xfId="22706"/>
    <cellStyle name="Currency 2 5 3 3 3 2" xfId="22707"/>
    <cellStyle name="Currency 2 5 3 3 3 3" xfId="22708"/>
    <cellStyle name="Currency 2 5 3 3 4" xfId="22709"/>
    <cellStyle name="Currency 2 5 3 3 5" xfId="22710"/>
    <cellStyle name="Currency 2 5 3 4" xfId="22711"/>
    <cellStyle name="Currency 2 5 3 4 2" xfId="22712"/>
    <cellStyle name="Currency 2 5 3 4 2 2" xfId="22713"/>
    <cellStyle name="Currency 2 5 3 4 2 2 2" xfId="22714"/>
    <cellStyle name="Currency 2 5 3 4 2 2 3" xfId="22715"/>
    <cellStyle name="Currency 2 5 3 4 2 3" xfId="22716"/>
    <cellStyle name="Currency 2 5 3 4 2 4" xfId="22717"/>
    <cellStyle name="Currency 2 5 3 4 3" xfId="22718"/>
    <cellStyle name="Currency 2 5 3 4 3 2" xfId="22719"/>
    <cellStyle name="Currency 2 5 3 4 3 3" xfId="22720"/>
    <cellStyle name="Currency 2 5 3 4 4" xfId="22721"/>
    <cellStyle name="Currency 2 5 3 4 5" xfId="22722"/>
    <cellStyle name="Currency 2 5 3 5" xfId="22723"/>
    <cellStyle name="Currency 2 5 3 5 2" xfId="22724"/>
    <cellStyle name="Currency 2 5 3 5 2 2" xfId="22725"/>
    <cellStyle name="Currency 2 5 3 5 2 2 2" xfId="22726"/>
    <cellStyle name="Currency 2 5 3 5 2 2 3" xfId="22727"/>
    <cellStyle name="Currency 2 5 3 5 2 3" xfId="22728"/>
    <cellStyle name="Currency 2 5 3 5 2 4" xfId="22729"/>
    <cellStyle name="Currency 2 5 3 5 3" xfId="22730"/>
    <cellStyle name="Currency 2 5 3 5 3 2" xfId="22731"/>
    <cellStyle name="Currency 2 5 3 5 3 3" xfId="22732"/>
    <cellStyle name="Currency 2 5 3 5 4" xfId="22733"/>
    <cellStyle name="Currency 2 5 3 5 5" xfId="22734"/>
    <cellStyle name="Currency 2 5 3 6" xfId="22735"/>
    <cellStyle name="Currency 2 5 3 6 2" xfId="22736"/>
    <cellStyle name="Currency 2 5 3 6 2 2" xfId="22737"/>
    <cellStyle name="Currency 2 5 3 6 2 3" xfId="22738"/>
    <cellStyle name="Currency 2 5 3 6 3" xfId="22739"/>
    <cellStyle name="Currency 2 5 3 6 4" xfId="22740"/>
    <cellStyle name="Currency 2 5 3 7" xfId="22741"/>
    <cellStyle name="Currency 2 5 3 7 2" xfId="22742"/>
    <cellStyle name="Currency 2 5 3 7 3" xfId="22743"/>
    <cellStyle name="Currency 2 5 3 8" xfId="22744"/>
    <cellStyle name="Currency 2 5 3 9" xfId="22745"/>
    <cellStyle name="Currency 2 5 4" xfId="22746"/>
    <cellStyle name="Currency 2 5 4 10" xfId="22747"/>
    <cellStyle name="Currency 2 5 4 11" xfId="22748"/>
    <cellStyle name="Currency 2 5 4 2" xfId="22749"/>
    <cellStyle name="Currency 2 5 4 2 2" xfId="22750"/>
    <cellStyle name="Currency 2 5 4 2 2 2" xfId="22751"/>
    <cellStyle name="Currency 2 5 4 2 2 2 2" xfId="22752"/>
    <cellStyle name="Currency 2 5 4 2 2 2 2 2" xfId="22753"/>
    <cellStyle name="Currency 2 5 4 2 2 2 2 3" xfId="22754"/>
    <cellStyle name="Currency 2 5 4 2 2 2 3" xfId="22755"/>
    <cellStyle name="Currency 2 5 4 2 2 2 4" xfId="22756"/>
    <cellStyle name="Currency 2 5 4 2 2 3" xfId="22757"/>
    <cellStyle name="Currency 2 5 4 2 2 3 2" xfId="22758"/>
    <cellStyle name="Currency 2 5 4 2 2 3 3" xfId="22759"/>
    <cellStyle name="Currency 2 5 4 2 2 4" xfId="22760"/>
    <cellStyle name="Currency 2 5 4 2 2 5" xfId="22761"/>
    <cellStyle name="Currency 2 5 4 2 3" xfId="22762"/>
    <cellStyle name="Currency 2 5 4 2 3 2" xfId="22763"/>
    <cellStyle name="Currency 2 5 4 2 3 2 2" xfId="22764"/>
    <cellStyle name="Currency 2 5 4 2 3 2 2 2" xfId="22765"/>
    <cellStyle name="Currency 2 5 4 2 3 2 2 3" xfId="22766"/>
    <cellStyle name="Currency 2 5 4 2 3 2 3" xfId="22767"/>
    <cellStyle name="Currency 2 5 4 2 3 2 4" xfId="22768"/>
    <cellStyle name="Currency 2 5 4 2 3 3" xfId="22769"/>
    <cellStyle name="Currency 2 5 4 2 3 3 2" xfId="22770"/>
    <cellStyle name="Currency 2 5 4 2 3 3 3" xfId="22771"/>
    <cellStyle name="Currency 2 5 4 2 3 4" xfId="22772"/>
    <cellStyle name="Currency 2 5 4 2 3 5" xfId="22773"/>
    <cellStyle name="Currency 2 5 4 2 4" xfId="22774"/>
    <cellStyle name="Currency 2 5 4 2 4 2" xfId="22775"/>
    <cellStyle name="Currency 2 5 4 2 4 2 2" xfId="22776"/>
    <cellStyle name="Currency 2 5 4 2 4 2 2 2" xfId="22777"/>
    <cellStyle name="Currency 2 5 4 2 4 2 2 3" xfId="22778"/>
    <cellStyle name="Currency 2 5 4 2 4 2 3" xfId="22779"/>
    <cellStyle name="Currency 2 5 4 2 4 2 4" xfId="22780"/>
    <cellStyle name="Currency 2 5 4 2 4 3" xfId="22781"/>
    <cellStyle name="Currency 2 5 4 2 4 3 2" xfId="22782"/>
    <cellStyle name="Currency 2 5 4 2 4 3 3" xfId="22783"/>
    <cellStyle name="Currency 2 5 4 2 4 4" xfId="22784"/>
    <cellStyle name="Currency 2 5 4 2 4 5" xfId="22785"/>
    <cellStyle name="Currency 2 5 4 2 5" xfId="22786"/>
    <cellStyle name="Currency 2 5 4 2 5 2" xfId="22787"/>
    <cellStyle name="Currency 2 5 4 2 5 2 2" xfId="22788"/>
    <cellStyle name="Currency 2 5 4 2 5 2 3" xfId="22789"/>
    <cellStyle name="Currency 2 5 4 2 5 3" xfId="22790"/>
    <cellStyle name="Currency 2 5 4 2 5 4" xfId="22791"/>
    <cellStyle name="Currency 2 5 4 2 6" xfId="22792"/>
    <cellStyle name="Currency 2 5 4 2 6 2" xfId="22793"/>
    <cellStyle name="Currency 2 5 4 2 6 3" xfId="22794"/>
    <cellStyle name="Currency 2 5 4 2 7" xfId="22795"/>
    <cellStyle name="Currency 2 5 4 2 8" xfId="22796"/>
    <cellStyle name="Currency 2 5 4 2 9" xfId="22797"/>
    <cellStyle name="Currency 2 5 4 3" xfId="22798"/>
    <cellStyle name="Currency 2 5 4 3 2" xfId="22799"/>
    <cellStyle name="Currency 2 5 4 3 2 2" xfId="22800"/>
    <cellStyle name="Currency 2 5 4 3 2 2 2" xfId="22801"/>
    <cellStyle name="Currency 2 5 4 3 2 2 3" xfId="22802"/>
    <cellStyle name="Currency 2 5 4 3 2 3" xfId="22803"/>
    <cellStyle name="Currency 2 5 4 3 2 4" xfId="22804"/>
    <cellStyle name="Currency 2 5 4 3 3" xfId="22805"/>
    <cellStyle name="Currency 2 5 4 3 3 2" xfId="22806"/>
    <cellStyle name="Currency 2 5 4 3 3 3" xfId="22807"/>
    <cellStyle name="Currency 2 5 4 3 4" xfId="22808"/>
    <cellStyle name="Currency 2 5 4 3 5" xfId="22809"/>
    <cellStyle name="Currency 2 5 4 4" xfId="22810"/>
    <cellStyle name="Currency 2 5 4 4 2" xfId="22811"/>
    <cellStyle name="Currency 2 5 4 4 2 2" xfId="22812"/>
    <cellStyle name="Currency 2 5 4 4 2 2 2" xfId="22813"/>
    <cellStyle name="Currency 2 5 4 4 2 2 3" xfId="22814"/>
    <cellStyle name="Currency 2 5 4 4 2 3" xfId="22815"/>
    <cellStyle name="Currency 2 5 4 4 2 4" xfId="22816"/>
    <cellStyle name="Currency 2 5 4 4 3" xfId="22817"/>
    <cellStyle name="Currency 2 5 4 4 3 2" xfId="22818"/>
    <cellStyle name="Currency 2 5 4 4 3 3" xfId="22819"/>
    <cellStyle name="Currency 2 5 4 4 4" xfId="22820"/>
    <cellStyle name="Currency 2 5 4 4 5" xfId="22821"/>
    <cellStyle name="Currency 2 5 4 5" xfId="22822"/>
    <cellStyle name="Currency 2 5 4 5 2" xfId="22823"/>
    <cellStyle name="Currency 2 5 4 5 2 2" xfId="22824"/>
    <cellStyle name="Currency 2 5 4 5 2 2 2" xfId="22825"/>
    <cellStyle name="Currency 2 5 4 5 2 2 3" xfId="22826"/>
    <cellStyle name="Currency 2 5 4 5 2 3" xfId="22827"/>
    <cellStyle name="Currency 2 5 4 5 2 4" xfId="22828"/>
    <cellStyle name="Currency 2 5 4 5 3" xfId="22829"/>
    <cellStyle name="Currency 2 5 4 5 3 2" xfId="22830"/>
    <cellStyle name="Currency 2 5 4 5 3 3" xfId="22831"/>
    <cellStyle name="Currency 2 5 4 5 4" xfId="22832"/>
    <cellStyle name="Currency 2 5 4 5 5" xfId="22833"/>
    <cellStyle name="Currency 2 5 4 6" xfId="22834"/>
    <cellStyle name="Currency 2 5 4 6 2" xfId="22835"/>
    <cellStyle name="Currency 2 5 4 6 2 2" xfId="22836"/>
    <cellStyle name="Currency 2 5 4 6 2 3" xfId="22837"/>
    <cellStyle name="Currency 2 5 4 6 3" xfId="22838"/>
    <cellStyle name="Currency 2 5 4 6 4" xfId="22839"/>
    <cellStyle name="Currency 2 5 4 7" xfId="22840"/>
    <cellStyle name="Currency 2 5 4 7 2" xfId="22841"/>
    <cellStyle name="Currency 2 5 4 7 3" xfId="22842"/>
    <cellStyle name="Currency 2 5 4 8" xfId="22843"/>
    <cellStyle name="Currency 2 5 4 9" xfId="22844"/>
    <cellStyle name="Currency 2 5 5" xfId="22845"/>
    <cellStyle name="Currency 2 5 5 2" xfId="22846"/>
    <cellStyle name="Currency 2 5 5 2 2" xfId="22847"/>
    <cellStyle name="Currency 2 5 5 2 2 2" xfId="22848"/>
    <cellStyle name="Currency 2 5 5 2 2 2 2" xfId="22849"/>
    <cellStyle name="Currency 2 5 5 2 2 2 3" xfId="22850"/>
    <cellStyle name="Currency 2 5 5 2 2 3" xfId="22851"/>
    <cellStyle name="Currency 2 5 5 2 2 4" xfId="22852"/>
    <cellStyle name="Currency 2 5 5 2 3" xfId="22853"/>
    <cellStyle name="Currency 2 5 5 2 3 2" xfId="22854"/>
    <cellStyle name="Currency 2 5 5 2 3 3" xfId="22855"/>
    <cellStyle name="Currency 2 5 5 2 4" xfId="22856"/>
    <cellStyle name="Currency 2 5 5 2 5" xfId="22857"/>
    <cellStyle name="Currency 2 5 5 3" xfId="22858"/>
    <cellStyle name="Currency 2 5 5 3 2" xfId="22859"/>
    <cellStyle name="Currency 2 5 5 3 2 2" xfId="22860"/>
    <cellStyle name="Currency 2 5 5 3 2 2 2" xfId="22861"/>
    <cellStyle name="Currency 2 5 5 3 2 2 3" xfId="22862"/>
    <cellStyle name="Currency 2 5 5 3 2 3" xfId="22863"/>
    <cellStyle name="Currency 2 5 5 3 2 4" xfId="22864"/>
    <cellStyle name="Currency 2 5 5 3 3" xfId="22865"/>
    <cellStyle name="Currency 2 5 5 3 3 2" xfId="22866"/>
    <cellStyle name="Currency 2 5 5 3 3 3" xfId="22867"/>
    <cellStyle name="Currency 2 5 5 3 4" xfId="22868"/>
    <cellStyle name="Currency 2 5 5 3 5" xfId="22869"/>
    <cellStyle name="Currency 2 5 5 4" xfId="22870"/>
    <cellStyle name="Currency 2 5 5 4 2" xfId="22871"/>
    <cellStyle name="Currency 2 5 5 4 2 2" xfId="22872"/>
    <cellStyle name="Currency 2 5 5 4 2 2 2" xfId="22873"/>
    <cellStyle name="Currency 2 5 5 4 2 2 3" xfId="22874"/>
    <cellStyle name="Currency 2 5 5 4 2 3" xfId="22875"/>
    <cellStyle name="Currency 2 5 5 4 2 4" xfId="22876"/>
    <cellStyle name="Currency 2 5 5 4 3" xfId="22877"/>
    <cellStyle name="Currency 2 5 5 4 3 2" xfId="22878"/>
    <cellStyle name="Currency 2 5 5 4 3 3" xfId="22879"/>
    <cellStyle name="Currency 2 5 5 4 4" xfId="22880"/>
    <cellStyle name="Currency 2 5 5 4 5" xfId="22881"/>
    <cellStyle name="Currency 2 5 5 5" xfId="22882"/>
    <cellStyle name="Currency 2 5 5 5 2" xfId="22883"/>
    <cellStyle name="Currency 2 5 5 5 2 2" xfId="22884"/>
    <cellStyle name="Currency 2 5 5 5 2 3" xfId="22885"/>
    <cellStyle name="Currency 2 5 5 5 3" xfId="22886"/>
    <cellStyle name="Currency 2 5 5 5 4" xfId="22887"/>
    <cellStyle name="Currency 2 5 5 6" xfId="22888"/>
    <cellStyle name="Currency 2 5 5 6 2" xfId="22889"/>
    <cellStyle name="Currency 2 5 5 6 3" xfId="22890"/>
    <cellStyle name="Currency 2 5 5 7" xfId="22891"/>
    <cellStyle name="Currency 2 5 5 8" xfId="22892"/>
    <cellStyle name="Currency 2 5 5 9" xfId="22893"/>
    <cellStyle name="Currency 2 5 6" xfId="22894"/>
    <cellStyle name="Currency 2 5 6 2" xfId="22895"/>
    <cellStyle name="Currency 2 5 6 2 2" xfId="22896"/>
    <cellStyle name="Currency 2 5 6 2 2 2" xfId="22897"/>
    <cellStyle name="Currency 2 5 6 2 2 2 2" xfId="22898"/>
    <cellStyle name="Currency 2 5 6 2 2 2 3" xfId="22899"/>
    <cellStyle name="Currency 2 5 6 2 2 3" xfId="22900"/>
    <cellStyle name="Currency 2 5 6 2 2 4" xfId="22901"/>
    <cellStyle name="Currency 2 5 6 2 3" xfId="22902"/>
    <cellStyle name="Currency 2 5 6 2 3 2" xfId="22903"/>
    <cellStyle name="Currency 2 5 6 2 3 3" xfId="22904"/>
    <cellStyle name="Currency 2 5 6 2 4" xfId="22905"/>
    <cellStyle name="Currency 2 5 6 2 5" xfId="22906"/>
    <cellStyle name="Currency 2 5 6 3" xfId="22907"/>
    <cellStyle name="Currency 2 5 6 3 2" xfId="22908"/>
    <cellStyle name="Currency 2 5 6 3 2 2" xfId="22909"/>
    <cellStyle name="Currency 2 5 6 3 2 2 2" xfId="22910"/>
    <cellStyle name="Currency 2 5 6 3 2 2 3" xfId="22911"/>
    <cellStyle name="Currency 2 5 6 3 2 3" xfId="22912"/>
    <cellStyle name="Currency 2 5 6 3 2 4" xfId="22913"/>
    <cellStyle name="Currency 2 5 6 3 3" xfId="22914"/>
    <cellStyle name="Currency 2 5 6 3 3 2" xfId="22915"/>
    <cellStyle name="Currency 2 5 6 3 3 3" xfId="22916"/>
    <cellStyle name="Currency 2 5 6 3 4" xfId="22917"/>
    <cellStyle name="Currency 2 5 6 3 5" xfId="22918"/>
    <cellStyle name="Currency 2 5 6 4" xfId="22919"/>
    <cellStyle name="Currency 2 5 6 4 2" xfId="22920"/>
    <cellStyle name="Currency 2 5 6 4 2 2" xfId="22921"/>
    <cellStyle name="Currency 2 5 6 4 2 2 2" xfId="22922"/>
    <cellStyle name="Currency 2 5 6 4 2 2 3" xfId="22923"/>
    <cellStyle name="Currency 2 5 6 4 2 3" xfId="22924"/>
    <cellStyle name="Currency 2 5 6 4 2 4" xfId="22925"/>
    <cellStyle name="Currency 2 5 6 4 3" xfId="22926"/>
    <cellStyle name="Currency 2 5 6 4 3 2" xfId="22927"/>
    <cellStyle name="Currency 2 5 6 4 3 3" xfId="22928"/>
    <cellStyle name="Currency 2 5 6 4 4" xfId="22929"/>
    <cellStyle name="Currency 2 5 6 4 5" xfId="22930"/>
    <cellStyle name="Currency 2 5 6 5" xfId="22931"/>
    <cellStyle name="Currency 2 5 6 5 2" xfId="22932"/>
    <cellStyle name="Currency 2 5 6 5 2 2" xfId="22933"/>
    <cellStyle name="Currency 2 5 6 5 2 3" xfId="22934"/>
    <cellStyle name="Currency 2 5 6 5 3" xfId="22935"/>
    <cellStyle name="Currency 2 5 6 5 4" xfId="22936"/>
    <cellStyle name="Currency 2 5 6 6" xfId="22937"/>
    <cellStyle name="Currency 2 5 6 6 2" xfId="22938"/>
    <cellStyle name="Currency 2 5 6 6 3" xfId="22939"/>
    <cellStyle name="Currency 2 5 6 7" xfId="22940"/>
    <cellStyle name="Currency 2 5 6 8" xfId="22941"/>
    <cellStyle name="Currency 2 5 6 9" xfId="22942"/>
    <cellStyle name="Currency 2 5 7" xfId="22943"/>
    <cellStyle name="Currency 2 5 7 2" xfId="22944"/>
    <cellStyle name="Currency 2 5 7 2 2" xfId="22945"/>
    <cellStyle name="Currency 2 5 7 2 2 2" xfId="22946"/>
    <cellStyle name="Currency 2 5 7 2 2 2 2" xfId="22947"/>
    <cellStyle name="Currency 2 5 7 2 2 2 3" xfId="22948"/>
    <cellStyle name="Currency 2 5 7 2 2 3" xfId="22949"/>
    <cellStyle name="Currency 2 5 7 2 2 4" xfId="22950"/>
    <cellStyle name="Currency 2 5 7 2 3" xfId="22951"/>
    <cellStyle name="Currency 2 5 7 2 3 2" xfId="22952"/>
    <cellStyle name="Currency 2 5 7 2 3 3" xfId="22953"/>
    <cellStyle name="Currency 2 5 7 2 4" xfId="22954"/>
    <cellStyle name="Currency 2 5 7 2 5" xfId="22955"/>
    <cellStyle name="Currency 2 5 7 3" xfId="22956"/>
    <cellStyle name="Currency 2 5 7 3 2" xfId="22957"/>
    <cellStyle name="Currency 2 5 7 3 2 2" xfId="22958"/>
    <cellStyle name="Currency 2 5 7 3 2 2 2" xfId="22959"/>
    <cellStyle name="Currency 2 5 7 3 2 2 3" xfId="22960"/>
    <cellStyle name="Currency 2 5 7 3 2 3" xfId="22961"/>
    <cellStyle name="Currency 2 5 7 3 2 4" xfId="22962"/>
    <cellStyle name="Currency 2 5 7 3 3" xfId="22963"/>
    <cellStyle name="Currency 2 5 7 3 3 2" xfId="22964"/>
    <cellStyle name="Currency 2 5 7 3 3 3" xfId="22965"/>
    <cellStyle name="Currency 2 5 7 3 4" xfId="22966"/>
    <cellStyle name="Currency 2 5 7 3 5" xfId="22967"/>
    <cellStyle name="Currency 2 5 7 4" xfId="22968"/>
    <cellStyle name="Currency 2 5 7 4 2" xfId="22969"/>
    <cellStyle name="Currency 2 5 7 4 2 2" xfId="22970"/>
    <cellStyle name="Currency 2 5 7 4 2 2 2" xfId="22971"/>
    <cellStyle name="Currency 2 5 7 4 2 2 3" xfId="22972"/>
    <cellStyle name="Currency 2 5 7 4 2 3" xfId="22973"/>
    <cellStyle name="Currency 2 5 7 4 2 4" xfId="22974"/>
    <cellStyle name="Currency 2 5 7 4 3" xfId="22975"/>
    <cellStyle name="Currency 2 5 7 4 3 2" xfId="22976"/>
    <cellStyle name="Currency 2 5 7 4 3 3" xfId="22977"/>
    <cellStyle name="Currency 2 5 7 4 4" xfId="22978"/>
    <cellStyle name="Currency 2 5 7 4 5" xfId="22979"/>
    <cellStyle name="Currency 2 5 7 5" xfId="22980"/>
    <cellStyle name="Currency 2 5 7 5 2" xfId="22981"/>
    <cellStyle name="Currency 2 5 7 5 2 2" xfId="22982"/>
    <cellStyle name="Currency 2 5 7 5 2 3" xfId="22983"/>
    <cellStyle name="Currency 2 5 7 5 3" xfId="22984"/>
    <cellStyle name="Currency 2 5 7 5 4" xfId="22985"/>
    <cellStyle name="Currency 2 5 7 6" xfId="22986"/>
    <cellStyle name="Currency 2 5 7 6 2" xfId="22987"/>
    <cellStyle name="Currency 2 5 7 6 3" xfId="22988"/>
    <cellStyle name="Currency 2 5 7 7" xfId="22989"/>
    <cellStyle name="Currency 2 5 7 8" xfId="22990"/>
    <cellStyle name="Currency 2 5 7 9" xfId="22991"/>
    <cellStyle name="Currency 2 5 8" xfId="22992"/>
    <cellStyle name="Currency 2 5 9" xfId="22993"/>
    <cellStyle name="Currency 2 50" xfId="22994"/>
    <cellStyle name="Currency 2 50 2" xfId="22995"/>
    <cellStyle name="Currency 2 50 3" xfId="22996"/>
    <cellStyle name="Currency 2 50 4" xfId="22997"/>
    <cellStyle name="Currency 2 51" xfId="22998"/>
    <cellStyle name="Currency 2 51 2" xfId="22999"/>
    <cellStyle name="Currency 2 51 3" xfId="23000"/>
    <cellStyle name="Currency 2 51 4" xfId="23001"/>
    <cellStyle name="Currency 2 52" xfId="23002"/>
    <cellStyle name="Currency 2 52 2" xfId="23003"/>
    <cellStyle name="Currency 2 52 3" xfId="23004"/>
    <cellStyle name="Currency 2 52 4" xfId="23005"/>
    <cellStyle name="Currency 2 53" xfId="23006"/>
    <cellStyle name="Currency 2 53 2" xfId="23007"/>
    <cellStyle name="Currency 2 53 3" xfId="23008"/>
    <cellStyle name="Currency 2 53 4" xfId="23009"/>
    <cellStyle name="Currency 2 54" xfId="23010"/>
    <cellStyle name="Currency 2 54 2" xfId="23011"/>
    <cellStyle name="Currency 2 54 3" xfId="23012"/>
    <cellStyle name="Currency 2 54 4" xfId="23013"/>
    <cellStyle name="Currency 2 55" xfId="23014"/>
    <cellStyle name="Currency 2 55 2" xfId="23015"/>
    <cellStyle name="Currency 2 55 3" xfId="23016"/>
    <cellStyle name="Currency 2 55 4" xfId="23017"/>
    <cellStyle name="Currency 2 56" xfId="23018"/>
    <cellStyle name="Currency 2 56 2" xfId="23019"/>
    <cellStyle name="Currency 2 56 3" xfId="23020"/>
    <cellStyle name="Currency 2 56 4" xfId="23021"/>
    <cellStyle name="Currency 2 57" xfId="23022"/>
    <cellStyle name="Currency 2 57 2" xfId="23023"/>
    <cellStyle name="Currency 2 57 3" xfId="23024"/>
    <cellStyle name="Currency 2 57 4" xfId="23025"/>
    <cellStyle name="Currency 2 58" xfId="23026"/>
    <cellStyle name="Currency 2 58 2" xfId="23027"/>
    <cellStyle name="Currency 2 58 3" xfId="23028"/>
    <cellStyle name="Currency 2 58 4" xfId="23029"/>
    <cellStyle name="Currency 2 59" xfId="23030"/>
    <cellStyle name="Currency 2 59 2" xfId="23031"/>
    <cellStyle name="Currency 2 59 3" xfId="23032"/>
    <cellStyle name="Currency 2 59 4" xfId="23033"/>
    <cellStyle name="Currency 2 6" xfId="23034"/>
    <cellStyle name="Currency 2 6 10" xfId="23035"/>
    <cellStyle name="Currency 2 6 10 2" xfId="23036"/>
    <cellStyle name="Currency 2 6 10 3" xfId="23037"/>
    <cellStyle name="Currency 2 6 11" xfId="23038"/>
    <cellStyle name="Currency 2 6 12" xfId="23039"/>
    <cellStyle name="Currency 2 6 13" xfId="23040"/>
    <cellStyle name="Currency 2 6 14" xfId="23041"/>
    <cellStyle name="Currency 2 6 2" xfId="23042"/>
    <cellStyle name="Currency 2 6 2 10" xfId="23043"/>
    <cellStyle name="Currency 2 6 2 11" xfId="23044"/>
    <cellStyle name="Currency 2 6 2 2" xfId="23045"/>
    <cellStyle name="Currency 2 6 2 2 2" xfId="23046"/>
    <cellStyle name="Currency 2 6 2 2 2 2" xfId="23047"/>
    <cellStyle name="Currency 2 6 2 2 2 2 2" xfId="23048"/>
    <cellStyle name="Currency 2 6 2 2 2 2 2 2" xfId="23049"/>
    <cellStyle name="Currency 2 6 2 2 2 2 2 3" xfId="23050"/>
    <cellStyle name="Currency 2 6 2 2 2 2 3" xfId="23051"/>
    <cellStyle name="Currency 2 6 2 2 2 2 4" xfId="23052"/>
    <cellStyle name="Currency 2 6 2 2 2 3" xfId="23053"/>
    <cellStyle name="Currency 2 6 2 2 2 3 2" xfId="23054"/>
    <cellStyle name="Currency 2 6 2 2 2 3 3" xfId="23055"/>
    <cellStyle name="Currency 2 6 2 2 2 4" xfId="23056"/>
    <cellStyle name="Currency 2 6 2 2 2 5" xfId="23057"/>
    <cellStyle name="Currency 2 6 2 2 3" xfId="23058"/>
    <cellStyle name="Currency 2 6 2 2 3 2" xfId="23059"/>
    <cellStyle name="Currency 2 6 2 2 3 2 2" xfId="23060"/>
    <cellStyle name="Currency 2 6 2 2 3 2 2 2" xfId="23061"/>
    <cellStyle name="Currency 2 6 2 2 3 2 2 3" xfId="23062"/>
    <cellStyle name="Currency 2 6 2 2 3 2 3" xfId="23063"/>
    <cellStyle name="Currency 2 6 2 2 3 2 4" xfId="23064"/>
    <cellStyle name="Currency 2 6 2 2 3 3" xfId="23065"/>
    <cellStyle name="Currency 2 6 2 2 3 3 2" xfId="23066"/>
    <cellStyle name="Currency 2 6 2 2 3 3 3" xfId="23067"/>
    <cellStyle name="Currency 2 6 2 2 3 4" xfId="23068"/>
    <cellStyle name="Currency 2 6 2 2 3 5" xfId="23069"/>
    <cellStyle name="Currency 2 6 2 2 4" xfId="23070"/>
    <cellStyle name="Currency 2 6 2 2 4 2" xfId="23071"/>
    <cellStyle name="Currency 2 6 2 2 4 2 2" xfId="23072"/>
    <cellStyle name="Currency 2 6 2 2 4 2 2 2" xfId="23073"/>
    <cellStyle name="Currency 2 6 2 2 4 2 2 3" xfId="23074"/>
    <cellStyle name="Currency 2 6 2 2 4 2 3" xfId="23075"/>
    <cellStyle name="Currency 2 6 2 2 4 2 4" xfId="23076"/>
    <cellStyle name="Currency 2 6 2 2 4 3" xfId="23077"/>
    <cellStyle name="Currency 2 6 2 2 4 3 2" xfId="23078"/>
    <cellStyle name="Currency 2 6 2 2 4 3 3" xfId="23079"/>
    <cellStyle name="Currency 2 6 2 2 4 4" xfId="23080"/>
    <cellStyle name="Currency 2 6 2 2 4 5" xfId="23081"/>
    <cellStyle name="Currency 2 6 2 2 5" xfId="23082"/>
    <cellStyle name="Currency 2 6 2 2 5 2" xfId="23083"/>
    <cellStyle name="Currency 2 6 2 2 5 2 2" xfId="23084"/>
    <cellStyle name="Currency 2 6 2 2 5 2 3" xfId="23085"/>
    <cellStyle name="Currency 2 6 2 2 5 3" xfId="23086"/>
    <cellStyle name="Currency 2 6 2 2 5 4" xfId="23087"/>
    <cellStyle name="Currency 2 6 2 2 6" xfId="23088"/>
    <cellStyle name="Currency 2 6 2 2 6 2" xfId="23089"/>
    <cellStyle name="Currency 2 6 2 2 6 3" xfId="23090"/>
    <cellStyle name="Currency 2 6 2 2 7" xfId="23091"/>
    <cellStyle name="Currency 2 6 2 2 8" xfId="23092"/>
    <cellStyle name="Currency 2 6 2 2 9" xfId="23093"/>
    <cellStyle name="Currency 2 6 2 3" xfId="23094"/>
    <cellStyle name="Currency 2 6 2 3 2" xfId="23095"/>
    <cellStyle name="Currency 2 6 2 3 2 2" xfId="23096"/>
    <cellStyle name="Currency 2 6 2 3 2 2 2" xfId="23097"/>
    <cellStyle name="Currency 2 6 2 3 2 2 3" xfId="23098"/>
    <cellStyle name="Currency 2 6 2 3 2 3" xfId="23099"/>
    <cellStyle name="Currency 2 6 2 3 2 4" xfId="23100"/>
    <cellStyle name="Currency 2 6 2 3 3" xfId="23101"/>
    <cellStyle name="Currency 2 6 2 3 3 2" xfId="23102"/>
    <cellStyle name="Currency 2 6 2 3 3 3" xfId="23103"/>
    <cellStyle name="Currency 2 6 2 3 4" xfId="23104"/>
    <cellStyle name="Currency 2 6 2 3 5" xfId="23105"/>
    <cellStyle name="Currency 2 6 2 4" xfId="23106"/>
    <cellStyle name="Currency 2 6 2 4 2" xfId="23107"/>
    <cellStyle name="Currency 2 6 2 4 2 2" xfId="23108"/>
    <cellStyle name="Currency 2 6 2 4 2 2 2" xfId="23109"/>
    <cellStyle name="Currency 2 6 2 4 2 2 3" xfId="23110"/>
    <cellStyle name="Currency 2 6 2 4 2 3" xfId="23111"/>
    <cellStyle name="Currency 2 6 2 4 2 4" xfId="23112"/>
    <cellStyle name="Currency 2 6 2 4 3" xfId="23113"/>
    <cellStyle name="Currency 2 6 2 4 3 2" xfId="23114"/>
    <cellStyle name="Currency 2 6 2 4 3 3" xfId="23115"/>
    <cellStyle name="Currency 2 6 2 4 4" xfId="23116"/>
    <cellStyle name="Currency 2 6 2 4 5" xfId="23117"/>
    <cellStyle name="Currency 2 6 2 5" xfId="23118"/>
    <cellStyle name="Currency 2 6 2 5 2" xfId="23119"/>
    <cellStyle name="Currency 2 6 2 5 2 2" xfId="23120"/>
    <cellStyle name="Currency 2 6 2 5 2 2 2" xfId="23121"/>
    <cellStyle name="Currency 2 6 2 5 2 2 3" xfId="23122"/>
    <cellStyle name="Currency 2 6 2 5 2 3" xfId="23123"/>
    <cellStyle name="Currency 2 6 2 5 2 4" xfId="23124"/>
    <cellStyle name="Currency 2 6 2 5 3" xfId="23125"/>
    <cellStyle name="Currency 2 6 2 5 3 2" xfId="23126"/>
    <cellStyle name="Currency 2 6 2 5 3 3" xfId="23127"/>
    <cellStyle name="Currency 2 6 2 5 4" xfId="23128"/>
    <cellStyle name="Currency 2 6 2 5 5" xfId="23129"/>
    <cellStyle name="Currency 2 6 2 6" xfId="23130"/>
    <cellStyle name="Currency 2 6 2 6 2" xfId="23131"/>
    <cellStyle name="Currency 2 6 2 6 2 2" xfId="23132"/>
    <cellStyle name="Currency 2 6 2 6 2 3" xfId="23133"/>
    <cellStyle name="Currency 2 6 2 6 3" xfId="23134"/>
    <cellStyle name="Currency 2 6 2 6 4" xfId="23135"/>
    <cellStyle name="Currency 2 6 2 7" xfId="23136"/>
    <cellStyle name="Currency 2 6 2 7 2" xfId="23137"/>
    <cellStyle name="Currency 2 6 2 7 3" xfId="23138"/>
    <cellStyle name="Currency 2 6 2 8" xfId="23139"/>
    <cellStyle name="Currency 2 6 2 9" xfId="23140"/>
    <cellStyle name="Currency 2 6 3" xfId="23141"/>
    <cellStyle name="Currency 2 6 3 10" xfId="23142"/>
    <cellStyle name="Currency 2 6 3 11" xfId="23143"/>
    <cellStyle name="Currency 2 6 3 2" xfId="23144"/>
    <cellStyle name="Currency 2 6 3 2 2" xfId="23145"/>
    <cellStyle name="Currency 2 6 3 2 2 2" xfId="23146"/>
    <cellStyle name="Currency 2 6 3 2 2 2 2" xfId="23147"/>
    <cellStyle name="Currency 2 6 3 2 2 2 2 2" xfId="23148"/>
    <cellStyle name="Currency 2 6 3 2 2 2 2 3" xfId="23149"/>
    <cellStyle name="Currency 2 6 3 2 2 2 3" xfId="23150"/>
    <cellStyle name="Currency 2 6 3 2 2 2 4" xfId="23151"/>
    <cellStyle name="Currency 2 6 3 2 2 3" xfId="23152"/>
    <cellStyle name="Currency 2 6 3 2 2 3 2" xfId="23153"/>
    <cellStyle name="Currency 2 6 3 2 2 3 3" xfId="23154"/>
    <cellStyle name="Currency 2 6 3 2 2 4" xfId="23155"/>
    <cellStyle name="Currency 2 6 3 2 2 5" xfId="23156"/>
    <cellStyle name="Currency 2 6 3 2 3" xfId="23157"/>
    <cellStyle name="Currency 2 6 3 2 3 2" xfId="23158"/>
    <cellStyle name="Currency 2 6 3 2 3 2 2" xfId="23159"/>
    <cellStyle name="Currency 2 6 3 2 3 2 2 2" xfId="23160"/>
    <cellStyle name="Currency 2 6 3 2 3 2 2 3" xfId="23161"/>
    <cellStyle name="Currency 2 6 3 2 3 2 3" xfId="23162"/>
    <cellStyle name="Currency 2 6 3 2 3 2 4" xfId="23163"/>
    <cellStyle name="Currency 2 6 3 2 3 3" xfId="23164"/>
    <cellStyle name="Currency 2 6 3 2 3 3 2" xfId="23165"/>
    <cellStyle name="Currency 2 6 3 2 3 3 3" xfId="23166"/>
    <cellStyle name="Currency 2 6 3 2 3 4" xfId="23167"/>
    <cellStyle name="Currency 2 6 3 2 3 5" xfId="23168"/>
    <cellStyle name="Currency 2 6 3 2 4" xfId="23169"/>
    <cellStyle name="Currency 2 6 3 2 4 2" xfId="23170"/>
    <cellStyle name="Currency 2 6 3 2 4 2 2" xfId="23171"/>
    <cellStyle name="Currency 2 6 3 2 4 2 2 2" xfId="23172"/>
    <cellStyle name="Currency 2 6 3 2 4 2 2 3" xfId="23173"/>
    <cellStyle name="Currency 2 6 3 2 4 2 3" xfId="23174"/>
    <cellStyle name="Currency 2 6 3 2 4 2 4" xfId="23175"/>
    <cellStyle name="Currency 2 6 3 2 4 3" xfId="23176"/>
    <cellStyle name="Currency 2 6 3 2 4 3 2" xfId="23177"/>
    <cellStyle name="Currency 2 6 3 2 4 3 3" xfId="23178"/>
    <cellStyle name="Currency 2 6 3 2 4 4" xfId="23179"/>
    <cellStyle name="Currency 2 6 3 2 4 5" xfId="23180"/>
    <cellStyle name="Currency 2 6 3 2 5" xfId="23181"/>
    <cellStyle name="Currency 2 6 3 2 5 2" xfId="23182"/>
    <cellStyle name="Currency 2 6 3 2 5 2 2" xfId="23183"/>
    <cellStyle name="Currency 2 6 3 2 5 2 3" xfId="23184"/>
    <cellStyle name="Currency 2 6 3 2 5 3" xfId="23185"/>
    <cellStyle name="Currency 2 6 3 2 5 4" xfId="23186"/>
    <cellStyle name="Currency 2 6 3 2 6" xfId="23187"/>
    <cellStyle name="Currency 2 6 3 2 6 2" xfId="23188"/>
    <cellStyle name="Currency 2 6 3 2 6 3" xfId="23189"/>
    <cellStyle name="Currency 2 6 3 2 7" xfId="23190"/>
    <cellStyle name="Currency 2 6 3 2 8" xfId="23191"/>
    <cellStyle name="Currency 2 6 3 2 9" xfId="23192"/>
    <cellStyle name="Currency 2 6 3 3" xfId="23193"/>
    <cellStyle name="Currency 2 6 3 3 2" xfId="23194"/>
    <cellStyle name="Currency 2 6 3 3 2 2" xfId="23195"/>
    <cellStyle name="Currency 2 6 3 3 2 2 2" xfId="23196"/>
    <cellStyle name="Currency 2 6 3 3 2 2 3" xfId="23197"/>
    <cellStyle name="Currency 2 6 3 3 2 3" xfId="23198"/>
    <cellStyle name="Currency 2 6 3 3 2 4" xfId="23199"/>
    <cellStyle name="Currency 2 6 3 3 3" xfId="23200"/>
    <cellStyle name="Currency 2 6 3 3 3 2" xfId="23201"/>
    <cellStyle name="Currency 2 6 3 3 3 3" xfId="23202"/>
    <cellStyle name="Currency 2 6 3 3 4" xfId="23203"/>
    <cellStyle name="Currency 2 6 3 3 5" xfId="23204"/>
    <cellStyle name="Currency 2 6 3 4" xfId="23205"/>
    <cellStyle name="Currency 2 6 3 4 2" xfId="23206"/>
    <cellStyle name="Currency 2 6 3 4 2 2" xfId="23207"/>
    <cellStyle name="Currency 2 6 3 4 2 2 2" xfId="23208"/>
    <cellStyle name="Currency 2 6 3 4 2 2 3" xfId="23209"/>
    <cellStyle name="Currency 2 6 3 4 2 3" xfId="23210"/>
    <cellStyle name="Currency 2 6 3 4 2 4" xfId="23211"/>
    <cellStyle name="Currency 2 6 3 4 3" xfId="23212"/>
    <cellStyle name="Currency 2 6 3 4 3 2" xfId="23213"/>
    <cellStyle name="Currency 2 6 3 4 3 3" xfId="23214"/>
    <cellStyle name="Currency 2 6 3 4 4" xfId="23215"/>
    <cellStyle name="Currency 2 6 3 4 5" xfId="23216"/>
    <cellStyle name="Currency 2 6 3 5" xfId="23217"/>
    <cellStyle name="Currency 2 6 3 5 2" xfId="23218"/>
    <cellStyle name="Currency 2 6 3 5 2 2" xfId="23219"/>
    <cellStyle name="Currency 2 6 3 5 2 2 2" xfId="23220"/>
    <cellStyle name="Currency 2 6 3 5 2 2 3" xfId="23221"/>
    <cellStyle name="Currency 2 6 3 5 2 3" xfId="23222"/>
    <cellStyle name="Currency 2 6 3 5 2 4" xfId="23223"/>
    <cellStyle name="Currency 2 6 3 5 3" xfId="23224"/>
    <cellStyle name="Currency 2 6 3 5 3 2" xfId="23225"/>
    <cellStyle name="Currency 2 6 3 5 3 3" xfId="23226"/>
    <cellStyle name="Currency 2 6 3 5 4" xfId="23227"/>
    <cellStyle name="Currency 2 6 3 5 5" xfId="23228"/>
    <cellStyle name="Currency 2 6 3 6" xfId="23229"/>
    <cellStyle name="Currency 2 6 3 6 2" xfId="23230"/>
    <cellStyle name="Currency 2 6 3 6 2 2" xfId="23231"/>
    <cellStyle name="Currency 2 6 3 6 2 3" xfId="23232"/>
    <cellStyle name="Currency 2 6 3 6 3" xfId="23233"/>
    <cellStyle name="Currency 2 6 3 6 4" xfId="23234"/>
    <cellStyle name="Currency 2 6 3 7" xfId="23235"/>
    <cellStyle name="Currency 2 6 3 7 2" xfId="23236"/>
    <cellStyle name="Currency 2 6 3 7 3" xfId="23237"/>
    <cellStyle name="Currency 2 6 3 8" xfId="23238"/>
    <cellStyle name="Currency 2 6 3 9" xfId="23239"/>
    <cellStyle name="Currency 2 6 4" xfId="23240"/>
    <cellStyle name="Currency 2 6 4 10" xfId="23241"/>
    <cellStyle name="Currency 2 6 4 2" xfId="23242"/>
    <cellStyle name="Currency 2 6 4 2 2" xfId="23243"/>
    <cellStyle name="Currency 2 6 4 2 2 2" xfId="23244"/>
    <cellStyle name="Currency 2 6 4 2 2 2 2" xfId="23245"/>
    <cellStyle name="Currency 2 6 4 2 2 2 3" xfId="23246"/>
    <cellStyle name="Currency 2 6 4 2 2 3" xfId="23247"/>
    <cellStyle name="Currency 2 6 4 2 2 4" xfId="23248"/>
    <cellStyle name="Currency 2 6 4 2 3" xfId="23249"/>
    <cellStyle name="Currency 2 6 4 2 3 2" xfId="23250"/>
    <cellStyle name="Currency 2 6 4 2 3 3" xfId="23251"/>
    <cellStyle name="Currency 2 6 4 2 4" xfId="23252"/>
    <cellStyle name="Currency 2 6 4 2 5" xfId="23253"/>
    <cellStyle name="Currency 2 6 4 3" xfId="23254"/>
    <cellStyle name="Currency 2 6 4 3 2" xfId="23255"/>
    <cellStyle name="Currency 2 6 4 3 2 2" xfId="23256"/>
    <cellStyle name="Currency 2 6 4 3 2 2 2" xfId="23257"/>
    <cellStyle name="Currency 2 6 4 3 2 2 3" xfId="23258"/>
    <cellStyle name="Currency 2 6 4 3 2 3" xfId="23259"/>
    <cellStyle name="Currency 2 6 4 3 2 4" xfId="23260"/>
    <cellStyle name="Currency 2 6 4 3 3" xfId="23261"/>
    <cellStyle name="Currency 2 6 4 3 3 2" xfId="23262"/>
    <cellStyle name="Currency 2 6 4 3 3 3" xfId="23263"/>
    <cellStyle name="Currency 2 6 4 3 4" xfId="23264"/>
    <cellStyle name="Currency 2 6 4 3 5" xfId="23265"/>
    <cellStyle name="Currency 2 6 4 4" xfId="23266"/>
    <cellStyle name="Currency 2 6 4 4 2" xfId="23267"/>
    <cellStyle name="Currency 2 6 4 4 2 2" xfId="23268"/>
    <cellStyle name="Currency 2 6 4 4 2 2 2" xfId="23269"/>
    <cellStyle name="Currency 2 6 4 4 2 2 3" xfId="23270"/>
    <cellStyle name="Currency 2 6 4 4 2 3" xfId="23271"/>
    <cellStyle name="Currency 2 6 4 4 2 4" xfId="23272"/>
    <cellStyle name="Currency 2 6 4 4 3" xfId="23273"/>
    <cellStyle name="Currency 2 6 4 4 3 2" xfId="23274"/>
    <cellStyle name="Currency 2 6 4 4 3 3" xfId="23275"/>
    <cellStyle name="Currency 2 6 4 4 4" xfId="23276"/>
    <cellStyle name="Currency 2 6 4 4 5" xfId="23277"/>
    <cellStyle name="Currency 2 6 4 5" xfId="23278"/>
    <cellStyle name="Currency 2 6 4 5 2" xfId="23279"/>
    <cellStyle name="Currency 2 6 4 5 2 2" xfId="23280"/>
    <cellStyle name="Currency 2 6 4 5 2 3" xfId="23281"/>
    <cellStyle name="Currency 2 6 4 5 3" xfId="23282"/>
    <cellStyle name="Currency 2 6 4 5 4" xfId="23283"/>
    <cellStyle name="Currency 2 6 4 6" xfId="23284"/>
    <cellStyle name="Currency 2 6 4 6 2" xfId="23285"/>
    <cellStyle name="Currency 2 6 4 6 3" xfId="23286"/>
    <cellStyle name="Currency 2 6 4 7" xfId="23287"/>
    <cellStyle name="Currency 2 6 4 8" xfId="23288"/>
    <cellStyle name="Currency 2 6 4 9" xfId="23289"/>
    <cellStyle name="Currency 2 6 5" xfId="23290"/>
    <cellStyle name="Currency 2 6 5 2" xfId="23291"/>
    <cellStyle name="Currency 2 6 5 2 2" xfId="23292"/>
    <cellStyle name="Currency 2 6 5 2 2 2" xfId="23293"/>
    <cellStyle name="Currency 2 6 5 2 2 2 2" xfId="23294"/>
    <cellStyle name="Currency 2 6 5 2 2 2 3" xfId="23295"/>
    <cellStyle name="Currency 2 6 5 2 2 3" xfId="23296"/>
    <cellStyle name="Currency 2 6 5 2 2 4" xfId="23297"/>
    <cellStyle name="Currency 2 6 5 2 3" xfId="23298"/>
    <cellStyle name="Currency 2 6 5 2 3 2" xfId="23299"/>
    <cellStyle name="Currency 2 6 5 2 3 3" xfId="23300"/>
    <cellStyle name="Currency 2 6 5 2 4" xfId="23301"/>
    <cellStyle name="Currency 2 6 5 2 5" xfId="23302"/>
    <cellStyle name="Currency 2 6 5 3" xfId="23303"/>
    <cellStyle name="Currency 2 6 5 3 2" xfId="23304"/>
    <cellStyle name="Currency 2 6 5 3 2 2" xfId="23305"/>
    <cellStyle name="Currency 2 6 5 3 2 2 2" xfId="23306"/>
    <cellStyle name="Currency 2 6 5 3 2 2 3" xfId="23307"/>
    <cellStyle name="Currency 2 6 5 3 2 3" xfId="23308"/>
    <cellStyle name="Currency 2 6 5 3 2 4" xfId="23309"/>
    <cellStyle name="Currency 2 6 5 3 3" xfId="23310"/>
    <cellStyle name="Currency 2 6 5 3 3 2" xfId="23311"/>
    <cellStyle name="Currency 2 6 5 3 3 3" xfId="23312"/>
    <cellStyle name="Currency 2 6 5 3 4" xfId="23313"/>
    <cellStyle name="Currency 2 6 5 3 5" xfId="23314"/>
    <cellStyle name="Currency 2 6 5 4" xfId="23315"/>
    <cellStyle name="Currency 2 6 5 4 2" xfId="23316"/>
    <cellStyle name="Currency 2 6 5 4 2 2" xfId="23317"/>
    <cellStyle name="Currency 2 6 5 4 2 2 2" xfId="23318"/>
    <cellStyle name="Currency 2 6 5 4 2 2 3" xfId="23319"/>
    <cellStyle name="Currency 2 6 5 4 2 3" xfId="23320"/>
    <cellStyle name="Currency 2 6 5 4 2 4" xfId="23321"/>
    <cellStyle name="Currency 2 6 5 4 3" xfId="23322"/>
    <cellStyle name="Currency 2 6 5 4 3 2" xfId="23323"/>
    <cellStyle name="Currency 2 6 5 4 3 3" xfId="23324"/>
    <cellStyle name="Currency 2 6 5 4 4" xfId="23325"/>
    <cellStyle name="Currency 2 6 5 4 5" xfId="23326"/>
    <cellStyle name="Currency 2 6 5 5" xfId="23327"/>
    <cellStyle name="Currency 2 6 5 5 2" xfId="23328"/>
    <cellStyle name="Currency 2 6 5 5 2 2" xfId="23329"/>
    <cellStyle name="Currency 2 6 5 5 2 3" xfId="23330"/>
    <cellStyle name="Currency 2 6 5 5 3" xfId="23331"/>
    <cellStyle name="Currency 2 6 5 5 4" xfId="23332"/>
    <cellStyle name="Currency 2 6 5 6" xfId="23333"/>
    <cellStyle name="Currency 2 6 5 6 2" xfId="23334"/>
    <cellStyle name="Currency 2 6 5 6 3" xfId="23335"/>
    <cellStyle name="Currency 2 6 5 7" xfId="23336"/>
    <cellStyle name="Currency 2 6 5 8" xfId="23337"/>
    <cellStyle name="Currency 2 6 5 9" xfId="23338"/>
    <cellStyle name="Currency 2 6 6" xfId="23339"/>
    <cellStyle name="Currency 2 6 6 2" xfId="23340"/>
    <cellStyle name="Currency 2 6 6 2 2" xfId="23341"/>
    <cellStyle name="Currency 2 6 6 2 2 2" xfId="23342"/>
    <cellStyle name="Currency 2 6 6 2 2 3" xfId="23343"/>
    <cellStyle name="Currency 2 6 6 2 3" xfId="23344"/>
    <cellStyle name="Currency 2 6 6 2 4" xfId="23345"/>
    <cellStyle name="Currency 2 6 6 3" xfId="23346"/>
    <cellStyle name="Currency 2 6 6 3 2" xfId="23347"/>
    <cellStyle name="Currency 2 6 6 3 3" xfId="23348"/>
    <cellStyle name="Currency 2 6 6 4" xfId="23349"/>
    <cellStyle name="Currency 2 6 6 5" xfId="23350"/>
    <cellStyle name="Currency 2 6 7" xfId="23351"/>
    <cellStyle name="Currency 2 6 7 2" xfId="23352"/>
    <cellStyle name="Currency 2 6 7 2 2" xfId="23353"/>
    <cellStyle name="Currency 2 6 7 2 2 2" xfId="23354"/>
    <cellStyle name="Currency 2 6 7 2 2 3" xfId="23355"/>
    <cellStyle name="Currency 2 6 7 2 3" xfId="23356"/>
    <cellStyle name="Currency 2 6 7 2 4" xfId="23357"/>
    <cellStyle name="Currency 2 6 7 3" xfId="23358"/>
    <cellStyle name="Currency 2 6 7 3 2" xfId="23359"/>
    <cellStyle name="Currency 2 6 7 3 3" xfId="23360"/>
    <cellStyle name="Currency 2 6 7 4" xfId="23361"/>
    <cellStyle name="Currency 2 6 7 5" xfId="23362"/>
    <cellStyle name="Currency 2 6 8" xfId="23363"/>
    <cellStyle name="Currency 2 6 8 2" xfId="23364"/>
    <cellStyle name="Currency 2 6 8 2 2" xfId="23365"/>
    <cellStyle name="Currency 2 6 8 2 2 2" xfId="23366"/>
    <cellStyle name="Currency 2 6 8 2 2 3" xfId="23367"/>
    <cellStyle name="Currency 2 6 8 2 3" xfId="23368"/>
    <cellStyle name="Currency 2 6 8 2 4" xfId="23369"/>
    <cellStyle name="Currency 2 6 8 3" xfId="23370"/>
    <cellStyle name="Currency 2 6 8 3 2" xfId="23371"/>
    <cellStyle name="Currency 2 6 8 3 3" xfId="23372"/>
    <cellStyle name="Currency 2 6 8 4" xfId="23373"/>
    <cellStyle name="Currency 2 6 8 5" xfId="23374"/>
    <cellStyle name="Currency 2 6 9" xfId="23375"/>
    <cellStyle name="Currency 2 6 9 2" xfId="23376"/>
    <cellStyle name="Currency 2 6 9 2 2" xfId="23377"/>
    <cellStyle name="Currency 2 6 9 2 3" xfId="23378"/>
    <cellStyle name="Currency 2 6 9 3" xfId="23379"/>
    <cellStyle name="Currency 2 6 9 4" xfId="23380"/>
    <cellStyle name="Currency 2 60" xfId="23381"/>
    <cellStyle name="Currency 2 60 2" xfId="23382"/>
    <cellStyle name="Currency 2 60 3" xfId="23383"/>
    <cellStyle name="Currency 2 60 4" xfId="23384"/>
    <cellStyle name="Currency 2 61" xfId="23385"/>
    <cellStyle name="Currency 2 61 2" xfId="23386"/>
    <cellStyle name="Currency 2 61 3" xfId="23387"/>
    <cellStyle name="Currency 2 61 4" xfId="23388"/>
    <cellStyle name="Currency 2 62" xfId="23389"/>
    <cellStyle name="Currency 2 62 2" xfId="23390"/>
    <cellStyle name="Currency 2 62 3" xfId="23391"/>
    <cellStyle name="Currency 2 62 4" xfId="23392"/>
    <cellStyle name="Currency 2 63" xfId="23393"/>
    <cellStyle name="Currency 2 63 2" xfId="23394"/>
    <cellStyle name="Currency 2 63 3" xfId="23395"/>
    <cellStyle name="Currency 2 63 4" xfId="23396"/>
    <cellStyle name="Currency 2 64" xfId="23397"/>
    <cellStyle name="Currency 2 64 2" xfId="23398"/>
    <cellStyle name="Currency 2 64 3" xfId="23399"/>
    <cellStyle name="Currency 2 64 4" xfId="23400"/>
    <cellStyle name="Currency 2 65" xfId="23401"/>
    <cellStyle name="Currency 2 66" xfId="23402"/>
    <cellStyle name="Currency 2 67" xfId="23403"/>
    <cellStyle name="Currency 2 68" xfId="23404"/>
    <cellStyle name="Currency 2 69" xfId="23405"/>
    <cellStyle name="Currency 2 7" xfId="23406"/>
    <cellStyle name="Currency 2 7 10" xfId="23407"/>
    <cellStyle name="Currency 2 7 11" xfId="23408"/>
    <cellStyle name="Currency 2 7 12" xfId="23409"/>
    <cellStyle name="Currency 2 7 2" xfId="23410"/>
    <cellStyle name="Currency 2 7 2 10" xfId="23411"/>
    <cellStyle name="Currency 2 7 2 2" xfId="23412"/>
    <cellStyle name="Currency 2 7 2 2 2" xfId="23413"/>
    <cellStyle name="Currency 2 7 2 2 2 2" xfId="23414"/>
    <cellStyle name="Currency 2 7 2 2 2 2 2" xfId="23415"/>
    <cellStyle name="Currency 2 7 2 2 2 2 3" xfId="23416"/>
    <cellStyle name="Currency 2 7 2 2 2 3" xfId="23417"/>
    <cellStyle name="Currency 2 7 2 2 2 4" xfId="23418"/>
    <cellStyle name="Currency 2 7 2 2 3" xfId="23419"/>
    <cellStyle name="Currency 2 7 2 2 3 2" xfId="23420"/>
    <cellStyle name="Currency 2 7 2 2 3 3" xfId="23421"/>
    <cellStyle name="Currency 2 7 2 2 4" xfId="23422"/>
    <cellStyle name="Currency 2 7 2 2 5" xfId="23423"/>
    <cellStyle name="Currency 2 7 2 3" xfId="23424"/>
    <cellStyle name="Currency 2 7 2 3 2" xfId="23425"/>
    <cellStyle name="Currency 2 7 2 3 2 2" xfId="23426"/>
    <cellStyle name="Currency 2 7 2 3 2 2 2" xfId="23427"/>
    <cellStyle name="Currency 2 7 2 3 2 2 3" xfId="23428"/>
    <cellStyle name="Currency 2 7 2 3 2 3" xfId="23429"/>
    <cellStyle name="Currency 2 7 2 3 2 4" xfId="23430"/>
    <cellStyle name="Currency 2 7 2 3 3" xfId="23431"/>
    <cellStyle name="Currency 2 7 2 3 3 2" xfId="23432"/>
    <cellStyle name="Currency 2 7 2 3 3 3" xfId="23433"/>
    <cellStyle name="Currency 2 7 2 3 4" xfId="23434"/>
    <cellStyle name="Currency 2 7 2 3 5" xfId="23435"/>
    <cellStyle name="Currency 2 7 2 4" xfId="23436"/>
    <cellStyle name="Currency 2 7 2 4 2" xfId="23437"/>
    <cellStyle name="Currency 2 7 2 4 2 2" xfId="23438"/>
    <cellStyle name="Currency 2 7 2 4 2 2 2" xfId="23439"/>
    <cellStyle name="Currency 2 7 2 4 2 2 3" xfId="23440"/>
    <cellStyle name="Currency 2 7 2 4 2 3" xfId="23441"/>
    <cellStyle name="Currency 2 7 2 4 2 4" xfId="23442"/>
    <cellStyle name="Currency 2 7 2 4 3" xfId="23443"/>
    <cellStyle name="Currency 2 7 2 4 3 2" xfId="23444"/>
    <cellStyle name="Currency 2 7 2 4 3 3" xfId="23445"/>
    <cellStyle name="Currency 2 7 2 4 4" xfId="23446"/>
    <cellStyle name="Currency 2 7 2 4 5" xfId="23447"/>
    <cellStyle name="Currency 2 7 2 5" xfId="23448"/>
    <cellStyle name="Currency 2 7 2 5 2" xfId="23449"/>
    <cellStyle name="Currency 2 7 2 5 2 2" xfId="23450"/>
    <cellStyle name="Currency 2 7 2 5 2 3" xfId="23451"/>
    <cellStyle name="Currency 2 7 2 5 3" xfId="23452"/>
    <cellStyle name="Currency 2 7 2 5 4" xfId="23453"/>
    <cellStyle name="Currency 2 7 2 6" xfId="23454"/>
    <cellStyle name="Currency 2 7 2 6 2" xfId="23455"/>
    <cellStyle name="Currency 2 7 2 6 3" xfId="23456"/>
    <cellStyle name="Currency 2 7 2 7" xfId="23457"/>
    <cellStyle name="Currency 2 7 2 8" xfId="23458"/>
    <cellStyle name="Currency 2 7 2 9" xfId="23459"/>
    <cellStyle name="Currency 2 7 3" xfId="23460"/>
    <cellStyle name="Currency 2 7 3 10" xfId="23461"/>
    <cellStyle name="Currency 2 7 3 2" xfId="23462"/>
    <cellStyle name="Currency 2 7 3 2 2" xfId="23463"/>
    <cellStyle name="Currency 2 7 3 2 2 2" xfId="23464"/>
    <cellStyle name="Currency 2 7 3 2 2 2 2" xfId="23465"/>
    <cellStyle name="Currency 2 7 3 2 2 2 3" xfId="23466"/>
    <cellStyle name="Currency 2 7 3 2 2 3" xfId="23467"/>
    <cellStyle name="Currency 2 7 3 2 2 4" xfId="23468"/>
    <cellStyle name="Currency 2 7 3 2 3" xfId="23469"/>
    <cellStyle name="Currency 2 7 3 2 3 2" xfId="23470"/>
    <cellStyle name="Currency 2 7 3 2 3 3" xfId="23471"/>
    <cellStyle name="Currency 2 7 3 2 4" xfId="23472"/>
    <cellStyle name="Currency 2 7 3 2 5" xfId="23473"/>
    <cellStyle name="Currency 2 7 3 3" xfId="23474"/>
    <cellStyle name="Currency 2 7 3 3 2" xfId="23475"/>
    <cellStyle name="Currency 2 7 3 3 2 2" xfId="23476"/>
    <cellStyle name="Currency 2 7 3 3 2 2 2" xfId="23477"/>
    <cellStyle name="Currency 2 7 3 3 2 2 3" xfId="23478"/>
    <cellStyle name="Currency 2 7 3 3 2 3" xfId="23479"/>
    <cellStyle name="Currency 2 7 3 3 2 4" xfId="23480"/>
    <cellStyle name="Currency 2 7 3 3 3" xfId="23481"/>
    <cellStyle name="Currency 2 7 3 3 3 2" xfId="23482"/>
    <cellStyle name="Currency 2 7 3 3 3 3" xfId="23483"/>
    <cellStyle name="Currency 2 7 3 3 4" xfId="23484"/>
    <cellStyle name="Currency 2 7 3 3 5" xfId="23485"/>
    <cellStyle name="Currency 2 7 3 4" xfId="23486"/>
    <cellStyle name="Currency 2 7 3 4 2" xfId="23487"/>
    <cellStyle name="Currency 2 7 3 4 2 2" xfId="23488"/>
    <cellStyle name="Currency 2 7 3 4 2 2 2" xfId="23489"/>
    <cellStyle name="Currency 2 7 3 4 2 2 3" xfId="23490"/>
    <cellStyle name="Currency 2 7 3 4 2 3" xfId="23491"/>
    <cellStyle name="Currency 2 7 3 4 2 4" xfId="23492"/>
    <cellStyle name="Currency 2 7 3 4 3" xfId="23493"/>
    <cellStyle name="Currency 2 7 3 4 3 2" xfId="23494"/>
    <cellStyle name="Currency 2 7 3 4 3 3" xfId="23495"/>
    <cellStyle name="Currency 2 7 3 4 4" xfId="23496"/>
    <cellStyle name="Currency 2 7 3 4 5" xfId="23497"/>
    <cellStyle name="Currency 2 7 3 5" xfId="23498"/>
    <cellStyle name="Currency 2 7 3 5 2" xfId="23499"/>
    <cellStyle name="Currency 2 7 3 5 2 2" xfId="23500"/>
    <cellStyle name="Currency 2 7 3 5 2 3" xfId="23501"/>
    <cellStyle name="Currency 2 7 3 5 3" xfId="23502"/>
    <cellStyle name="Currency 2 7 3 5 4" xfId="23503"/>
    <cellStyle name="Currency 2 7 3 6" xfId="23504"/>
    <cellStyle name="Currency 2 7 3 6 2" xfId="23505"/>
    <cellStyle name="Currency 2 7 3 6 3" xfId="23506"/>
    <cellStyle name="Currency 2 7 3 7" xfId="23507"/>
    <cellStyle name="Currency 2 7 3 8" xfId="23508"/>
    <cellStyle name="Currency 2 7 3 9" xfId="23509"/>
    <cellStyle name="Currency 2 7 4" xfId="23510"/>
    <cellStyle name="Currency 2 7 4 2" xfId="23511"/>
    <cellStyle name="Currency 2 7 4 2 2" xfId="23512"/>
    <cellStyle name="Currency 2 7 4 2 2 2" xfId="23513"/>
    <cellStyle name="Currency 2 7 4 2 2 3" xfId="23514"/>
    <cellStyle name="Currency 2 7 4 2 3" xfId="23515"/>
    <cellStyle name="Currency 2 7 4 2 4" xfId="23516"/>
    <cellStyle name="Currency 2 7 4 3" xfId="23517"/>
    <cellStyle name="Currency 2 7 4 3 2" xfId="23518"/>
    <cellStyle name="Currency 2 7 4 3 3" xfId="23519"/>
    <cellStyle name="Currency 2 7 4 4" xfId="23520"/>
    <cellStyle name="Currency 2 7 4 5" xfId="23521"/>
    <cellStyle name="Currency 2 7 4 6" xfId="23522"/>
    <cellStyle name="Currency 2 7 5" xfId="23523"/>
    <cellStyle name="Currency 2 7 5 2" xfId="23524"/>
    <cellStyle name="Currency 2 7 5 2 2" xfId="23525"/>
    <cellStyle name="Currency 2 7 5 2 2 2" xfId="23526"/>
    <cellStyle name="Currency 2 7 5 2 2 3" xfId="23527"/>
    <cellStyle name="Currency 2 7 5 2 3" xfId="23528"/>
    <cellStyle name="Currency 2 7 5 2 4" xfId="23529"/>
    <cellStyle name="Currency 2 7 5 3" xfId="23530"/>
    <cellStyle name="Currency 2 7 5 3 2" xfId="23531"/>
    <cellStyle name="Currency 2 7 5 3 3" xfId="23532"/>
    <cellStyle name="Currency 2 7 5 4" xfId="23533"/>
    <cellStyle name="Currency 2 7 5 5" xfId="23534"/>
    <cellStyle name="Currency 2 7 6" xfId="23535"/>
    <cellStyle name="Currency 2 7 6 2" xfId="23536"/>
    <cellStyle name="Currency 2 7 6 2 2" xfId="23537"/>
    <cellStyle name="Currency 2 7 6 2 2 2" xfId="23538"/>
    <cellStyle name="Currency 2 7 6 2 2 3" xfId="23539"/>
    <cellStyle name="Currency 2 7 6 2 3" xfId="23540"/>
    <cellStyle name="Currency 2 7 6 2 4" xfId="23541"/>
    <cellStyle name="Currency 2 7 6 3" xfId="23542"/>
    <cellStyle name="Currency 2 7 6 3 2" xfId="23543"/>
    <cellStyle name="Currency 2 7 6 3 3" xfId="23544"/>
    <cellStyle name="Currency 2 7 6 4" xfId="23545"/>
    <cellStyle name="Currency 2 7 6 5" xfId="23546"/>
    <cellStyle name="Currency 2 7 7" xfId="23547"/>
    <cellStyle name="Currency 2 7 7 2" xfId="23548"/>
    <cellStyle name="Currency 2 7 7 2 2" xfId="23549"/>
    <cellStyle name="Currency 2 7 7 2 3" xfId="23550"/>
    <cellStyle name="Currency 2 7 7 3" xfId="23551"/>
    <cellStyle name="Currency 2 7 7 4" xfId="23552"/>
    <cellStyle name="Currency 2 7 8" xfId="23553"/>
    <cellStyle name="Currency 2 7 8 2" xfId="23554"/>
    <cellStyle name="Currency 2 7 8 3" xfId="23555"/>
    <cellStyle name="Currency 2 7 9" xfId="23556"/>
    <cellStyle name="Currency 2 70" xfId="23557"/>
    <cellStyle name="Currency 2 71" xfId="23558"/>
    <cellStyle name="Currency 2 72" xfId="23559"/>
    <cellStyle name="Currency 2 73" xfId="23560"/>
    <cellStyle name="Currency 2 74" xfId="23561"/>
    <cellStyle name="Currency 2 75" xfId="23562"/>
    <cellStyle name="Currency 2 76" xfId="23563"/>
    <cellStyle name="Currency 2 77" xfId="23564"/>
    <cellStyle name="Currency 2 78" xfId="23565"/>
    <cellStyle name="Currency 2 79" xfId="23566"/>
    <cellStyle name="Currency 2 8" xfId="23567"/>
    <cellStyle name="Currency 2 8 2" xfId="23568"/>
    <cellStyle name="Currency 2 8 2 2" xfId="23569"/>
    <cellStyle name="Currency 2 8 2 2 2" xfId="23570"/>
    <cellStyle name="Currency 2 8 2 2 2 2" xfId="23571"/>
    <cellStyle name="Currency 2 8 2 2 3" xfId="23572"/>
    <cellStyle name="Currency 2 8 2 3" xfId="23573"/>
    <cellStyle name="Currency 2 8 2 3 2" xfId="23574"/>
    <cellStyle name="Currency 2 8 2 4" xfId="23575"/>
    <cellStyle name="Currency 2 8 2 5" xfId="23576"/>
    <cellStyle name="Currency 2 8 3" xfId="23577"/>
    <cellStyle name="Currency 2 8 3 2" xfId="23578"/>
    <cellStyle name="Currency 2 8 3 2 2" xfId="23579"/>
    <cellStyle name="Currency 2 8 3 2 2 2" xfId="23580"/>
    <cellStyle name="Currency 2 8 3 2 3" xfId="23581"/>
    <cellStyle name="Currency 2 8 3 3" xfId="23582"/>
    <cellStyle name="Currency 2 8 3 3 2" xfId="23583"/>
    <cellStyle name="Currency 2 8 3 4" xfId="23584"/>
    <cellStyle name="Currency 2 8 3 5" xfId="23585"/>
    <cellStyle name="Currency 2 8 4" xfId="23586"/>
    <cellStyle name="Currency 2 8 4 2" xfId="23587"/>
    <cellStyle name="Currency 2 8 4 2 2" xfId="23588"/>
    <cellStyle name="Currency 2 8 4 3" xfId="23589"/>
    <cellStyle name="Currency 2 8 4 4" xfId="23590"/>
    <cellStyle name="Currency 2 8 5" xfId="23591"/>
    <cellStyle name="Currency 2 8 5 2" xfId="23592"/>
    <cellStyle name="Currency 2 8 6" xfId="23593"/>
    <cellStyle name="Currency 2 8 7" xfId="23594"/>
    <cellStyle name="Currency 2 80" xfId="23595"/>
    <cellStyle name="Currency 2 81" xfId="23596"/>
    <cellStyle name="Currency 2 82" xfId="23597"/>
    <cellStyle name="Currency 2 83" xfId="23598"/>
    <cellStyle name="Currency 2 84" xfId="23599"/>
    <cellStyle name="Currency 2 85" xfId="23600"/>
    <cellStyle name="Currency 2 86" xfId="23601"/>
    <cellStyle name="Currency 2 87" xfId="23602"/>
    <cellStyle name="Currency 2 88" xfId="23603"/>
    <cellStyle name="Currency 2 89" xfId="23604"/>
    <cellStyle name="Currency 2 9" xfId="23605"/>
    <cellStyle name="Currency 2 9 2" xfId="23606"/>
    <cellStyle name="Currency 2 9 2 2" xfId="23607"/>
    <cellStyle name="Currency 2 9 2 2 2" xfId="23608"/>
    <cellStyle name="Currency 2 9 2 2 2 2" xfId="23609"/>
    <cellStyle name="Currency 2 9 2 2 3" xfId="23610"/>
    <cellStyle name="Currency 2 9 2 3" xfId="23611"/>
    <cellStyle name="Currency 2 9 2 3 2" xfId="23612"/>
    <cellStyle name="Currency 2 9 2 4" xfId="23613"/>
    <cellStyle name="Currency 2 9 2 5" xfId="23614"/>
    <cellStyle name="Currency 2 9 3" xfId="23615"/>
    <cellStyle name="Currency 2 9 3 2" xfId="23616"/>
    <cellStyle name="Currency 2 9 3 2 2" xfId="23617"/>
    <cellStyle name="Currency 2 9 3 2 2 2" xfId="23618"/>
    <cellStyle name="Currency 2 9 3 2 3" xfId="23619"/>
    <cellStyle name="Currency 2 9 3 3" xfId="23620"/>
    <cellStyle name="Currency 2 9 3 3 2" xfId="23621"/>
    <cellStyle name="Currency 2 9 3 4" xfId="23622"/>
    <cellStyle name="Currency 2 9 3 5" xfId="23623"/>
    <cellStyle name="Currency 2 9 4" xfId="23624"/>
    <cellStyle name="Currency 2 9 4 2" xfId="23625"/>
    <cellStyle name="Currency 2 9 4 2 2" xfId="23626"/>
    <cellStyle name="Currency 2 9 4 3" xfId="23627"/>
    <cellStyle name="Currency 2 9 4 4" xfId="23628"/>
    <cellStyle name="Currency 2 9 5" xfId="23629"/>
    <cellStyle name="Currency 2 9 5 2" xfId="23630"/>
    <cellStyle name="Currency 2 9 6" xfId="23631"/>
    <cellStyle name="Currency 2 9 7" xfId="23632"/>
    <cellStyle name="Currency 2 90" xfId="23633"/>
    <cellStyle name="Currency 2 91" xfId="23634"/>
    <cellStyle name="Currency 2 92" xfId="23635"/>
    <cellStyle name="Currency 2 93" xfId="23636"/>
    <cellStyle name="Currency 2 94" xfId="23637"/>
    <cellStyle name="Currency 2 95" xfId="23638"/>
    <cellStyle name="Currency 2 96" xfId="23639"/>
    <cellStyle name="Currency 2 97" xfId="23640"/>
    <cellStyle name="Currency 2 98" xfId="23641"/>
    <cellStyle name="Currency 2 99" xfId="23642"/>
    <cellStyle name="Currency 20" xfId="23643"/>
    <cellStyle name="Currency 20 2" xfId="23644"/>
    <cellStyle name="Currency 20 2 2" xfId="23645"/>
    <cellStyle name="Currency 20 3" xfId="23646"/>
    <cellStyle name="Currency 200" xfId="46643"/>
    <cellStyle name="Currency 201" xfId="46648"/>
    <cellStyle name="Currency 202" xfId="46652"/>
    <cellStyle name="Currency 203" xfId="46656"/>
    <cellStyle name="Currency 21" xfId="23647"/>
    <cellStyle name="Currency 21 2" xfId="23648"/>
    <cellStyle name="Currency 21 2 2" xfId="23649"/>
    <cellStyle name="Currency 21 3" xfId="23650"/>
    <cellStyle name="Currency 21 4" xfId="23651"/>
    <cellStyle name="Currency 21 4 2" xfId="23652"/>
    <cellStyle name="Currency 21 4 2 2" xfId="23653"/>
    <cellStyle name="Currency 21 4 3" xfId="23654"/>
    <cellStyle name="Currency 22" xfId="23655"/>
    <cellStyle name="Currency 22 2" xfId="23656"/>
    <cellStyle name="Currency 22 2 2" xfId="23657"/>
    <cellStyle name="Currency 22 3" xfId="23658"/>
    <cellStyle name="Currency 23" xfId="23659"/>
    <cellStyle name="Currency 23 2" xfId="23660"/>
    <cellStyle name="Currency 23 2 2" xfId="23661"/>
    <cellStyle name="Currency 23 3" xfId="23662"/>
    <cellStyle name="Currency 24" xfId="23663"/>
    <cellStyle name="Currency 24 2" xfId="23664"/>
    <cellStyle name="Currency 24 2 2" xfId="23665"/>
    <cellStyle name="Currency 24 3" xfId="23666"/>
    <cellStyle name="Currency 24 4" xfId="23667"/>
    <cellStyle name="Currency 24 4 2" xfId="23668"/>
    <cellStyle name="Currency 24 4 2 2" xfId="23669"/>
    <cellStyle name="Currency 24 4 3" xfId="23670"/>
    <cellStyle name="Currency 25" xfId="23671"/>
    <cellStyle name="Currency 25 2" xfId="23672"/>
    <cellStyle name="Currency 25 2 2" xfId="23673"/>
    <cellStyle name="Currency 25 3" xfId="23674"/>
    <cellStyle name="Currency 26" xfId="23675"/>
    <cellStyle name="Currency 26 2" xfId="23676"/>
    <cellStyle name="Currency 26 2 2" xfId="23677"/>
    <cellStyle name="Currency 26 3" xfId="23678"/>
    <cellStyle name="Currency 27" xfId="23679"/>
    <cellStyle name="Currency 27 2" xfId="23680"/>
    <cellStyle name="Currency 27 2 2" xfId="23681"/>
    <cellStyle name="Currency 27 2 2 2" xfId="23682"/>
    <cellStyle name="Currency 27 2 2 3" xfId="23683"/>
    <cellStyle name="Currency 27 2 3" xfId="23684"/>
    <cellStyle name="Currency 27 3" xfId="23685"/>
    <cellStyle name="Currency 27 3 2" xfId="23686"/>
    <cellStyle name="Currency 27 4" xfId="23687"/>
    <cellStyle name="Currency 28" xfId="23688"/>
    <cellStyle name="Currency 28 2" xfId="23689"/>
    <cellStyle name="Currency 28 2 2" xfId="23690"/>
    <cellStyle name="Currency 28 3" xfId="23691"/>
    <cellStyle name="Currency 29" xfId="23692"/>
    <cellStyle name="Currency 29 2" xfId="23693"/>
    <cellStyle name="Currency 29 2 2" xfId="23694"/>
    <cellStyle name="Currency 29 3" xfId="23695"/>
    <cellStyle name="Currency 3" xfId="23696"/>
    <cellStyle name="Currency 3 10" xfId="23697"/>
    <cellStyle name="Currency 3 10 2" xfId="23698"/>
    <cellStyle name="Currency 3 10 2 2" xfId="23699"/>
    <cellStyle name="Currency 3 10 2 2 2" xfId="23700"/>
    <cellStyle name="Currency 3 10 2 2 2 2" xfId="23701"/>
    <cellStyle name="Currency 3 10 2 2 3" xfId="23702"/>
    <cellStyle name="Currency 3 10 2 3" xfId="23703"/>
    <cellStyle name="Currency 3 10 2 3 2" xfId="23704"/>
    <cellStyle name="Currency 3 10 2 4" xfId="23705"/>
    <cellStyle name="Currency 3 10 3" xfId="23706"/>
    <cellStyle name="Currency 3 10 3 2" xfId="23707"/>
    <cellStyle name="Currency 3 10 3 2 2" xfId="23708"/>
    <cellStyle name="Currency 3 10 3 2 2 2" xfId="23709"/>
    <cellStyle name="Currency 3 10 3 2 3" xfId="23710"/>
    <cellStyle name="Currency 3 10 3 3" xfId="23711"/>
    <cellStyle name="Currency 3 10 3 3 2" xfId="23712"/>
    <cellStyle name="Currency 3 10 3 4" xfId="23713"/>
    <cellStyle name="Currency 3 10 4" xfId="23714"/>
    <cellStyle name="Currency 3 10 4 2" xfId="23715"/>
    <cellStyle name="Currency 3 10 4 2 2" xfId="23716"/>
    <cellStyle name="Currency 3 10 4 3" xfId="23717"/>
    <cellStyle name="Currency 3 10 5" xfId="23718"/>
    <cellStyle name="Currency 3 10 5 2" xfId="23719"/>
    <cellStyle name="Currency 3 10 6" xfId="23720"/>
    <cellStyle name="Currency 3 11" xfId="23721"/>
    <cellStyle name="Currency 3 11 2" xfId="23722"/>
    <cellStyle name="Currency 3 11 2 2" xfId="23723"/>
    <cellStyle name="Currency 3 11 2 2 2" xfId="23724"/>
    <cellStyle name="Currency 3 11 2 2 2 2" xfId="23725"/>
    <cellStyle name="Currency 3 11 2 2 3" xfId="23726"/>
    <cellStyle name="Currency 3 11 2 3" xfId="23727"/>
    <cellStyle name="Currency 3 11 2 3 2" xfId="23728"/>
    <cellStyle name="Currency 3 11 2 4" xfId="23729"/>
    <cellStyle name="Currency 3 11 3" xfId="23730"/>
    <cellStyle name="Currency 3 11 3 2" xfId="23731"/>
    <cellStyle name="Currency 3 11 3 2 2" xfId="23732"/>
    <cellStyle name="Currency 3 11 3 2 2 2" xfId="23733"/>
    <cellStyle name="Currency 3 11 3 2 3" xfId="23734"/>
    <cellStyle name="Currency 3 11 3 3" xfId="23735"/>
    <cellStyle name="Currency 3 11 3 3 2" xfId="23736"/>
    <cellStyle name="Currency 3 11 3 4" xfId="23737"/>
    <cellStyle name="Currency 3 11 4" xfId="23738"/>
    <cellStyle name="Currency 3 11 4 2" xfId="23739"/>
    <cellStyle name="Currency 3 11 4 2 2" xfId="23740"/>
    <cellStyle name="Currency 3 11 4 3" xfId="23741"/>
    <cellStyle name="Currency 3 11 5" xfId="23742"/>
    <cellStyle name="Currency 3 11 5 2" xfId="23743"/>
    <cellStyle name="Currency 3 11 6" xfId="23744"/>
    <cellStyle name="Currency 3 12" xfId="23745"/>
    <cellStyle name="Currency 3 13" xfId="23746"/>
    <cellStyle name="Currency 3 14" xfId="23747"/>
    <cellStyle name="Currency 3 15" xfId="23748"/>
    <cellStyle name="Currency 3 2" xfId="23749"/>
    <cellStyle name="Currency 3 2 2" xfId="23750"/>
    <cellStyle name="Currency 3 2 2 2" xfId="23751"/>
    <cellStyle name="Currency 3 2 2 2 2" xfId="23752"/>
    <cellStyle name="Currency 3 2 2 2 2 2" xfId="23753"/>
    <cellStyle name="Currency 3 2 2 2 3" xfId="23754"/>
    <cellStyle name="Currency 3 2 2 3" xfId="23755"/>
    <cellStyle name="Currency 3 2 2 3 2" xfId="23756"/>
    <cellStyle name="Currency 3 2 2 4" xfId="23757"/>
    <cellStyle name="Currency 3 2 3" xfId="23758"/>
    <cellStyle name="Currency 3 2 3 2" xfId="23759"/>
    <cellStyle name="Currency 3 2 3 2 2" xfId="23760"/>
    <cellStyle name="Currency 3 2 3 2 2 2" xfId="23761"/>
    <cellStyle name="Currency 3 2 3 2 3" xfId="23762"/>
    <cellStyle name="Currency 3 2 3 3" xfId="23763"/>
    <cellStyle name="Currency 3 2 3 3 2" xfId="23764"/>
    <cellStyle name="Currency 3 2 3 4" xfId="23765"/>
    <cellStyle name="Currency 3 2 4" xfId="23766"/>
    <cellStyle name="Currency 3 2 4 2" xfId="23767"/>
    <cellStyle name="Currency 3 2 4 2 2" xfId="23768"/>
    <cellStyle name="Currency 3 2 4 3" xfId="23769"/>
    <cellStyle name="Currency 3 2 5" xfId="23770"/>
    <cellStyle name="Currency 3 2 5 2" xfId="23771"/>
    <cellStyle name="Currency 3 2 6" xfId="23772"/>
    <cellStyle name="Currency 3 3" xfId="23773"/>
    <cellStyle name="Currency 3 3 2" xfId="23774"/>
    <cellStyle name="Currency 3 3 2 2" xfId="23775"/>
    <cellStyle name="Currency 3 3 2 2 2" xfId="23776"/>
    <cellStyle name="Currency 3 3 2 2 2 2" xfId="23777"/>
    <cellStyle name="Currency 3 3 2 2 2 2 2" xfId="23778"/>
    <cellStyle name="Currency 3 3 2 2 2 2 3" xfId="23779"/>
    <cellStyle name="Currency 3 3 2 2 2 3" xfId="23780"/>
    <cellStyle name="Currency 3 3 2 2 2 4" xfId="23781"/>
    <cellStyle name="Currency 3 3 2 2 3" xfId="23782"/>
    <cellStyle name="Currency 3 3 2 2 3 2" xfId="23783"/>
    <cellStyle name="Currency 3 3 2 2 3 3" xfId="23784"/>
    <cellStyle name="Currency 3 3 2 2 4" xfId="23785"/>
    <cellStyle name="Currency 3 3 2 2 5" xfId="23786"/>
    <cellStyle name="Currency 3 3 2 3" xfId="23787"/>
    <cellStyle name="Currency 3 3 2 3 2" xfId="23788"/>
    <cellStyle name="Currency 3 3 2 3 2 2" xfId="23789"/>
    <cellStyle name="Currency 3 3 2 3 2 2 2" xfId="23790"/>
    <cellStyle name="Currency 3 3 2 3 2 2 3" xfId="23791"/>
    <cellStyle name="Currency 3 3 2 3 2 3" xfId="23792"/>
    <cellStyle name="Currency 3 3 2 3 2 4" xfId="23793"/>
    <cellStyle name="Currency 3 3 2 3 3" xfId="23794"/>
    <cellStyle name="Currency 3 3 2 3 3 2" xfId="23795"/>
    <cellStyle name="Currency 3 3 2 3 3 3" xfId="23796"/>
    <cellStyle name="Currency 3 3 2 3 4" xfId="23797"/>
    <cellStyle name="Currency 3 3 2 3 5" xfId="23798"/>
    <cellStyle name="Currency 3 3 2 4" xfId="23799"/>
    <cellStyle name="Currency 3 3 2 4 2" xfId="23800"/>
    <cellStyle name="Currency 3 3 2 4 2 2" xfId="23801"/>
    <cellStyle name="Currency 3 3 2 4 2 2 2" xfId="23802"/>
    <cellStyle name="Currency 3 3 2 4 2 2 3" xfId="23803"/>
    <cellStyle name="Currency 3 3 2 4 2 3" xfId="23804"/>
    <cellStyle name="Currency 3 3 2 4 2 4" xfId="23805"/>
    <cellStyle name="Currency 3 3 2 4 3" xfId="23806"/>
    <cellStyle name="Currency 3 3 2 4 3 2" xfId="23807"/>
    <cellStyle name="Currency 3 3 2 4 3 3" xfId="23808"/>
    <cellStyle name="Currency 3 3 2 4 4" xfId="23809"/>
    <cellStyle name="Currency 3 3 2 4 5" xfId="23810"/>
    <cellStyle name="Currency 3 3 2 5" xfId="23811"/>
    <cellStyle name="Currency 3 3 2 5 2" xfId="23812"/>
    <cellStyle name="Currency 3 3 2 5 2 2" xfId="23813"/>
    <cellStyle name="Currency 3 3 2 5 2 3" xfId="23814"/>
    <cellStyle name="Currency 3 3 2 5 3" xfId="23815"/>
    <cellStyle name="Currency 3 3 2 5 4" xfId="23816"/>
    <cellStyle name="Currency 3 3 2 6" xfId="23817"/>
    <cellStyle name="Currency 3 3 2 6 2" xfId="23818"/>
    <cellStyle name="Currency 3 3 2 6 3" xfId="23819"/>
    <cellStyle name="Currency 3 3 2 7" xfId="23820"/>
    <cellStyle name="Currency 3 3 2 8" xfId="23821"/>
    <cellStyle name="Currency 3 3 2 9" xfId="23822"/>
    <cellStyle name="Currency 3 3 3" xfId="23823"/>
    <cellStyle name="Currency 3 3 3 2" xfId="23824"/>
    <cellStyle name="Currency 3 3 3 2 2" xfId="23825"/>
    <cellStyle name="Currency 3 3 3 2 2 2" xfId="23826"/>
    <cellStyle name="Currency 3 3 3 2 2 2 2" xfId="23827"/>
    <cellStyle name="Currency 3 3 3 2 2 2 3" xfId="23828"/>
    <cellStyle name="Currency 3 3 3 2 2 3" xfId="23829"/>
    <cellStyle name="Currency 3 3 3 2 2 4" xfId="23830"/>
    <cellStyle name="Currency 3 3 3 2 3" xfId="23831"/>
    <cellStyle name="Currency 3 3 3 2 3 2" xfId="23832"/>
    <cellStyle name="Currency 3 3 3 2 3 3" xfId="23833"/>
    <cellStyle name="Currency 3 3 3 2 4" xfId="23834"/>
    <cellStyle name="Currency 3 3 3 2 5" xfId="23835"/>
    <cellStyle name="Currency 3 3 3 3" xfId="23836"/>
    <cellStyle name="Currency 3 3 3 3 2" xfId="23837"/>
    <cellStyle name="Currency 3 3 3 3 2 2" xfId="23838"/>
    <cellStyle name="Currency 3 3 3 3 2 2 2" xfId="23839"/>
    <cellStyle name="Currency 3 3 3 3 2 2 3" xfId="23840"/>
    <cellStyle name="Currency 3 3 3 3 2 3" xfId="23841"/>
    <cellStyle name="Currency 3 3 3 3 2 4" xfId="23842"/>
    <cellStyle name="Currency 3 3 3 3 3" xfId="23843"/>
    <cellStyle name="Currency 3 3 3 3 3 2" xfId="23844"/>
    <cellStyle name="Currency 3 3 3 3 3 3" xfId="23845"/>
    <cellStyle name="Currency 3 3 3 3 4" xfId="23846"/>
    <cellStyle name="Currency 3 3 3 3 5" xfId="23847"/>
    <cellStyle name="Currency 3 3 3 4" xfId="23848"/>
    <cellStyle name="Currency 3 3 3 4 2" xfId="23849"/>
    <cellStyle name="Currency 3 3 3 4 2 2" xfId="23850"/>
    <cellStyle name="Currency 3 3 3 4 2 2 2" xfId="23851"/>
    <cellStyle name="Currency 3 3 3 4 2 2 3" xfId="23852"/>
    <cellStyle name="Currency 3 3 3 4 2 3" xfId="23853"/>
    <cellStyle name="Currency 3 3 3 4 2 4" xfId="23854"/>
    <cellStyle name="Currency 3 3 3 4 3" xfId="23855"/>
    <cellStyle name="Currency 3 3 3 4 3 2" xfId="23856"/>
    <cellStyle name="Currency 3 3 3 4 3 3" xfId="23857"/>
    <cellStyle name="Currency 3 3 3 4 4" xfId="23858"/>
    <cellStyle name="Currency 3 3 3 4 5" xfId="23859"/>
    <cellStyle name="Currency 3 3 3 5" xfId="23860"/>
    <cellStyle name="Currency 3 3 3 5 2" xfId="23861"/>
    <cellStyle name="Currency 3 3 3 5 2 2" xfId="23862"/>
    <cellStyle name="Currency 3 3 3 5 2 3" xfId="23863"/>
    <cellStyle name="Currency 3 3 3 5 3" xfId="23864"/>
    <cellStyle name="Currency 3 3 3 5 4" xfId="23865"/>
    <cellStyle name="Currency 3 3 3 6" xfId="23866"/>
    <cellStyle name="Currency 3 3 3 6 2" xfId="23867"/>
    <cellStyle name="Currency 3 3 3 6 3" xfId="23868"/>
    <cellStyle name="Currency 3 3 3 7" xfId="23869"/>
    <cellStyle name="Currency 3 3 3 8" xfId="23870"/>
    <cellStyle name="Currency 3 3 3 9" xfId="23871"/>
    <cellStyle name="Currency 3 3 4" xfId="23872"/>
    <cellStyle name="Currency 3 3 4 2" xfId="23873"/>
    <cellStyle name="Currency 3 3 4 2 2" xfId="23874"/>
    <cellStyle name="Currency 3 3 4 3" xfId="23875"/>
    <cellStyle name="Currency 3 3 5" xfId="23876"/>
    <cellStyle name="Currency 3 3 5 2" xfId="23877"/>
    <cellStyle name="Currency 3 3 6" xfId="23878"/>
    <cellStyle name="Currency 3 3 7" xfId="23879"/>
    <cellStyle name="Currency 3 4" xfId="23880"/>
    <cellStyle name="Currency 3 4 2" xfId="23881"/>
    <cellStyle name="Currency 3 4 2 2" xfId="23882"/>
    <cellStyle name="Currency 3 4 2 2 2" xfId="23883"/>
    <cellStyle name="Currency 3 4 2 2 2 2" xfId="23884"/>
    <cellStyle name="Currency 3 4 2 2 2 3" xfId="23885"/>
    <cellStyle name="Currency 3 4 2 2 3" xfId="23886"/>
    <cellStyle name="Currency 3 4 2 2 4" xfId="23887"/>
    <cellStyle name="Currency 3 4 2 3" xfId="23888"/>
    <cellStyle name="Currency 3 4 2 3 2" xfId="23889"/>
    <cellStyle name="Currency 3 4 2 3 3" xfId="23890"/>
    <cellStyle name="Currency 3 4 2 4" xfId="23891"/>
    <cellStyle name="Currency 3 4 2 5" xfId="23892"/>
    <cellStyle name="Currency 3 4 3" xfId="23893"/>
    <cellStyle name="Currency 3 4 3 2" xfId="23894"/>
    <cellStyle name="Currency 3 4 3 2 2" xfId="23895"/>
    <cellStyle name="Currency 3 4 3 2 2 2" xfId="23896"/>
    <cellStyle name="Currency 3 4 3 2 2 3" xfId="23897"/>
    <cellStyle name="Currency 3 4 3 2 3" xfId="23898"/>
    <cellStyle name="Currency 3 4 3 2 4" xfId="23899"/>
    <cellStyle name="Currency 3 4 3 3" xfId="23900"/>
    <cellStyle name="Currency 3 4 3 3 2" xfId="23901"/>
    <cellStyle name="Currency 3 4 3 3 3" xfId="23902"/>
    <cellStyle name="Currency 3 4 3 4" xfId="23903"/>
    <cellStyle name="Currency 3 4 3 5" xfId="23904"/>
    <cellStyle name="Currency 3 4 4" xfId="23905"/>
    <cellStyle name="Currency 3 4 4 2" xfId="23906"/>
    <cellStyle name="Currency 3 4 4 2 2" xfId="23907"/>
    <cellStyle name="Currency 3 4 4 2 2 2" xfId="23908"/>
    <cellStyle name="Currency 3 4 4 2 2 3" xfId="23909"/>
    <cellStyle name="Currency 3 4 4 2 3" xfId="23910"/>
    <cellStyle name="Currency 3 4 4 2 4" xfId="23911"/>
    <cellStyle name="Currency 3 4 4 3" xfId="23912"/>
    <cellStyle name="Currency 3 4 4 3 2" xfId="23913"/>
    <cellStyle name="Currency 3 4 4 3 3" xfId="23914"/>
    <cellStyle name="Currency 3 4 4 4" xfId="23915"/>
    <cellStyle name="Currency 3 4 4 5" xfId="23916"/>
    <cellStyle name="Currency 3 4 5" xfId="23917"/>
    <cellStyle name="Currency 3 4 5 2" xfId="23918"/>
    <cellStyle name="Currency 3 4 5 2 2" xfId="23919"/>
    <cellStyle name="Currency 3 4 5 2 3" xfId="23920"/>
    <cellStyle name="Currency 3 4 5 3" xfId="23921"/>
    <cellStyle name="Currency 3 4 5 4" xfId="23922"/>
    <cellStyle name="Currency 3 4 6" xfId="23923"/>
    <cellStyle name="Currency 3 4 6 2" xfId="23924"/>
    <cellStyle name="Currency 3 4 6 3" xfId="23925"/>
    <cellStyle name="Currency 3 4 7" xfId="23926"/>
    <cellStyle name="Currency 3 4 8" xfId="23927"/>
    <cellStyle name="Currency 3 4 9" xfId="23928"/>
    <cellStyle name="Currency 3 5" xfId="23929"/>
    <cellStyle name="Currency 3 5 2" xfId="23930"/>
    <cellStyle name="Currency 3 5 2 2" xfId="23931"/>
    <cellStyle name="Currency 3 5 2 2 2" xfId="23932"/>
    <cellStyle name="Currency 3 5 2 2 2 2" xfId="23933"/>
    <cellStyle name="Currency 3 5 2 2 2 3" xfId="23934"/>
    <cellStyle name="Currency 3 5 2 2 3" xfId="23935"/>
    <cellStyle name="Currency 3 5 2 2 4" xfId="23936"/>
    <cellStyle name="Currency 3 5 2 3" xfId="23937"/>
    <cellStyle name="Currency 3 5 2 3 2" xfId="23938"/>
    <cellStyle name="Currency 3 5 2 3 3" xfId="23939"/>
    <cellStyle name="Currency 3 5 2 4" xfId="23940"/>
    <cellStyle name="Currency 3 5 2 5" xfId="23941"/>
    <cellStyle name="Currency 3 5 3" xfId="23942"/>
    <cellStyle name="Currency 3 5 3 2" xfId="23943"/>
    <cellStyle name="Currency 3 5 3 2 2" xfId="23944"/>
    <cellStyle name="Currency 3 5 3 2 2 2" xfId="23945"/>
    <cellStyle name="Currency 3 5 3 2 2 3" xfId="23946"/>
    <cellStyle name="Currency 3 5 3 2 3" xfId="23947"/>
    <cellStyle name="Currency 3 5 3 2 4" xfId="23948"/>
    <cellStyle name="Currency 3 5 3 3" xfId="23949"/>
    <cellStyle name="Currency 3 5 3 3 2" xfId="23950"/>
    <cellStyle name="Currency 3 5 3 3 3" xfId="23951"/>
    <cellStyle name="Currency 3 5 3 4" xfId="23952"/>
    <cellStyle name="Currency 3 5 3 5" xfId="23953"/>
    <cellStyle name="Currency 3 5 4" xfId="23954"/>
    <cellStyle name="Currency 3 5 4 2" xfId="23955"/>
    <cellStyle name="Currency 3 5 4 2 2" xfId="23956"/>
    <cellStyle name="Currency 3 5 4 2 2 2" xfId="23957"/>
    <cellStyle name="Currency 3 5 4 2 2 3" xfId="23958"/>
    <cellStyle name="Currency 3 5 4 2 3" xfId="23959"/>
    <cellStyle name="Currency 3 5 4 2 4" xfId="23960"/>
    <cellStyle name="Currency 3 5 4 3" xfId="23961"/>
    <cellStyle name="Currency 3 5 4 3 2" xfId="23962"/>
    <cellStyle name="Currency 3 5 4 3 3" xfId="23963"/>
    <cellStyle name="Currency 3 5 4 4" xfId="23964"/>
    <cellStyle name="Currency 3 5 4 5" xfId="23965"/>
    <cellStyle name="Currency 3 5 5" xfId="23966"/>
    <cellStyle name="Currency 3 5 5 2" xfId="23967"/>
    <cellStyle name="Currency 3 5 5 2 2" xfId="23968"/>
    <cellStyle name="Currency 3 5 5 2 3" xfId="23969"/>
    <cellStyle name="Currency 3 5 5 3" xfId="23970"/>
    <cellStyle name="Currency 3 5 5 4" xfId="23971"/>
    <cellStyle name="Currency 3 5 6" xfId="23972"/>
    <cellStyle name="Currency 3 5 6 2" xfId="23973"/>
    <cellStyle name="Currency 3 5 6 3" xfId="23974"/>
    <cellStyle name="Currency 3 5 7" xfId="23975"/>
    <cellStyle name="Currency 3 5 8" xfId="23976"/>
    <cellStyle name="Currency 3 5 9" xfId="23977"/>
    <cellStyle name="Currency 3 6" xfId="23978"/>
    <cellStyle name="Currency 3 6 2" xfId="23979"/>
    <cellStyle name="Currency 3 6 2 2" xfId="23980"/>
    <cellStyle name="Currency 3 6 2 2 2" xfId="23981"/>
    <cellStyle name="Currency 3 6 2 2 2 2" xfId="23982"/>
    <cellStyle name="Currency 3 6 2 2 3" xfId="23983"/>
    <cellStyle name="Currency 3 6 2 3" xfId="23984"/>
    <cellStyle name="Currency 3 6 2 3 2" xfId="23985"/>
    <cellStyle name="Currency 3 6 2 4" xfId="23986"/>
    <cellStyle name="Currency 3 6 3" xfId="23987"/>
    <cellStyle name="Currency 3 6 3 2" xfId="23988"/>
    <cellStyle name="Currency 3 6 3 2 2" xfId="23989"/>
    <cellStyle name="Currency 3 6 3 2 2 2" xfId="23990"/>
    <cellStyle name="Currency 3 6 3 2 3" xfId="23991"/>
    <cellStyle name="Currency 3 6 3 3" xfId="23992"/>
    <cellStyle name="Currency 3 6 3 3 2" xfId="23993"/>
    <cellStyle name="Currency 3 6 3 4" xfId="23994"/>
    <cellStyle name="Currency 3 6 4" xfId="23995"/>
    <cellStyle name="Currency 3 6 4 2" xfId="23996"/>
    <cellStyle name="Currency 3 6 4 2 2" xfId="23997"/>
    <cellStyle name="Currency 3 6 4 3" xfId="23998"/>
    <cellStyle name="Currency 3 6 5" xfId="23999"/>
    <cellStyle name="Currency 3 6 5 2" xfId="24000"/>
    <cellStyle name="Currency 3 6 6" xfId="24001"/>
    <cellStyle name="Currency 3 7" xfId="24002"/>
    <cellStyle name="Currency 3 7 2" xfId="24003"/>
    <cellStyle name="Currency 3 7 2 2" xfId="24004"/>
    <cellStyle name="Currency 3 7 2 2 2" xfId="24005"/>
    <cellStyle name="Currency 3 7 2 2 2 2" xfId="24006"/>
    <cellStyle name="Currency 3 7 2 2 3" xfId="24007"/>
    <cellStyle name="Currency 3 7 2 3" xfId="24008"/>
    <cellStyle name="Currency 3 7 2 3 2" xfId="24009"/>
    <cellStyle name="Currency 3 7 2 4" xfId="24010"/>
    <cellStyle name="Currency 3 7 3" xfId="24011"/>
    <cellStyle name="Currency 3 7 3 2" xfId="24012"/>
    <cellStyle name="Currency 3 7 3 2 2" xfId="24013"/>
    <cellStyle name="Currency 3 7 3 2 2 2" xfId="24014"/>
    <cellStyle name="Currency 3 7 3 2 3" xfId="24015"/>
    <cellStyle name="Currency 3 7 3 3" xfId="24016"/>
    <cellStyle name="Currency 3 7 3 3 2" xfId="24017"/>
    <cellStyle name="Currency 3 7 3 4" xfId="24018"/>
    <cellStyle name="Currency 3 7 4" xfId="24019"/>
    <cellStyle name="Currency 3 7 4 2" xfId="24020"/>
    <cellStyle name="Currency 3 7 4 2 2" xfId="24021"/>
    <cellStyle name="Currency 3 7 4 3" xfId="24022"/>
    <cellStyle name="Currency 3 7 5" xfId="24023"/>
    <cellStyle name="Currency 3 7 5 2" xfId="24024"/>
    <cellStyle name="Currency 3 7 6" xfId="24025"/>
    <cellStyle name="Currency 3 8" xfId="24026"/>
    <cellStyle name="Currency 3 8 2" xfId="24027"/>
    <cellStyle name="Currency 3 8 2 2" xfId="24028"/>
    <cellStyle name="Currency 3 8 2 2 2" xfId="24029"/>
    <cellStyle name="Currency 3 8 2 2 2 2" xfId="24030"/>
    <cellStyle name="Currency 3 8 2 2 3" xfId="24031"/>
    <cellStyle name="Currency 3 8 2 3" xfId="24032"/>
    <cellStyle name="Currency 3 8 2 3 2" xfId="24033"/>
    <cellStyle name="Currency 3 8 2 4" xfId="24034"/>
    <cellStyle name="Currency 3 8 3" xfId="24035"/>
    <cellStyle name="Currency 3 8 3 2" xfId="24036"/>
    <cellStyle name="Currency 3 8 3 2 2" xfId="24037"/>
    <cellStyle name="Currency 3 8 3 2 2 2" xfId="24038"/>
    <cellStyle name="Currency 3 8 3 2 3" xfId="24039"/>
    <cellStyle name="Currency 3 8 3 3" xfId="24040"/>
    <cellStyle name="Currency 3 8 3 3 2" xfId="24041"/>
    <cellStyle name="Currency 3 8 3 4" xfId="24042"/>
    <cellStyle name="Currency 3 8 4" xfId="24043"/>
    <cellStyle name="Currency 3 8 4 2" xfId="24044"/>
    <cellStyle name="Currency 3 8 4 2 2" xfId="24045"/>
    <cellStyle name="Currency 3 8 4 3" xfId="24046"/>
    <cellStyle name="Currency 3 8 5" xfId="24047"/>
    <cellStyle name="Currency 3 8 5 2" xfId="24048"/>
    <cellStyle name="Currency 3 8 6" xfId="24049"/>
    <cellStyle name="Currency 3 9" xfId="24050"/>
    <cellStyle name="Currency 3 9 2" xfId="24051"/>
    <cellStyle name="Currency 3 9 2 2" xfId="24052"/>
    <cellStyle name="Currency 3 9 2 2 2" xfId="24053"/>
    <cellStyle name="Currency 3 9 2 2 2 2" xfId="24054"/>
    <cellStyle name="Currency 3 9 2 2 3" xfId="24055"/>
    <cellStyle name="Currency 3 9 2 3" xfId="24056"/>
    <cellStyle name="Currency 3 9 2 3 2" xfId="24057"/>
    <cellStyle name="Currency 3 9 2 4" xfId="24058"/>
    <cellStyle name="Currency 3 9 3" xfId="24059"/>
    <cellStyle name="Currency 3 9 3 2" xfId="24060"/>
    <cellStyle name="Currency 3 9 3 2 2" xfId="24061"/>
    <cellStyle name="Currency 3 9 3 2 2 2" xfId="24062"/>
    <cellStyle name="Currency 3 9 3 2 3" xfId="24063"/>
    <cellStyle name="Currency 3 9 3 3" xfId="24064"/>
    <cellStyle name="Currency 3 9 3 3 2" xfId="24065"/>
    <cellStyle name="Currency 3 9 3 4" xfId="24066"/>
    <cellStyle name="Currency 3 9 4" xfId="24067"/>
    <cellStyle name="Currency 3 9 4 2" xfId="24068"/>
    <cellStyle name="Currency 3 9 4 2 2" xfId="24069"/>
    <cellStyle name="Currency 3 9 4 3" xfId="24070"/>
    <cellStyle name="Currency 3 9 5" xfId="24071"/>
    <cellStyle name="Currency 3 9 5 2" xfId="24072"/>
    <cellStyle name="Currency 3 9 6" xfId="24073"/>
    <cellStyle name="Currency 30" xfId="24074"/>
    <cellStyle name="Currency 30 2" xfId="24075"/>
    <cellStyle name="Currency 30 2 2" xfId="24076"/>
    <cellStyle name="Currency 30 2 2 2" xfId="24077"/>
    <cellStyle name="Currency 30 2 2 3" xfId="24078"/>
    <cellStyle name="Currency 30 2 3" xfId="24079"/>
    <cellStyle name="Currency 30 3" xfId="24080"/>
    <cellStyle name="Currency 30 3 2" xfId="24081"/>
    <cellStyle name="Currency 30 4" xfId="24082"/>
    <cellStyle name="Currency 31" xfId="24083"/>
    <cellStyle name="Currency 31 2" xfId="24084"/>
    <cellStyle name="Currency 31 2 2" xfId="24085"/>
    <cellStyle name="Currency 31 2 2 2" xfId="24086"/>
    <cellStyle name="Currency 31 2 2 3" xfId="24087"/>
    <cellStyle name="Currency 31 2 3" xfId="24088"/>
    <cellStyle name="Currency 31 3" xfId="24089"/>
    <cellStyle name="Currency 31 3 2" xfId="24090"/>
    <cellStyle name="Currency 31 4" xfId="24091"/>
    <cellStyle name="Currency 32" xfId="24092"/>
    <cellStyle name="Currency 32 2" xfId="24093"/>
    <cellStyle name="Currency 32 2 2" xfId="24094"/>
    <cellStyle name="Currency 32 3" xfId="24095"/>
    <cellStyle name="Currency 33" xfId="24096"/>
    <cellStyle name="Currency 33 2" xfId="24097"/>
    <cellStyle name="Currency 33 2 2" xfId="24098"/>
    <cellStyle name="Currency 33 3" xfId="24099"/>
    <cellStyle name="Currency 34" xfId="24100"/>
    <cellStyle name="Currency 34 2" xfId="24101"/>
    <cellStyle name="Currency 34 2 2" xfId="24102"/>
    <cellStyle name="Currency 34 3" xfId="24103"/>
    <cellStyle name="Currency 35" xfId="24104"/>
    <cellStyle name="Currency 35 2" xfId="24105"/>
    <cellStyle name="Currency 35 2 2" xfId="24106"/>
    <cellStyle name="Currency 35 3" xfId="24107"/>
    <cellStyle name="Currency 36" xfId="24108"/>
    <cellStyle name="Currency 36 2" xfId="24109"/>
    <cellStyle name="Currency 36 2 2" xfId="24110"/>
    <cellStyle name="Currency 36 3" xfId="24111"/>
    <cellStyle name="Currency 37" xfId="24112"/>
    <cellStyle name="Currency 37 2" xfId="24113"/>
    <cellStyle name="Currency 37 2 2" xfId="24114"/>
    <cellStyle name="Currency 37 3" xfId="24115"/>
    <cellStyle name="Currency 38" xfId="24116"/>
    <cellStyle name="Currency 38 2" xfId="24117"/>
    <cellStyle name="Currency 38 2 2" xfId="24118"/>
    <cellStyle name="Currency 38 3" xfId="24119"/>
    <cellStyle name="Currency 38 3 2" xfId="24120"/>
    <cellStyle name="Currency 38 4" xfId="24121"/>
    <cellStyle name="Currency 38 4 2" xfId="24122"/>
    <cellStyle name="Currency 38 5" xfId="24123"/>
    <cellStyle name="Currency 38 5 2" xfId="24124"/>
    <cellStyle name="Currency 38 6" xfId="24125"/>
    <cellStyle name="Currency 39" xfId="24126"/>
    <cellStyle name="Currency 39 2" xfId="24127"/>
    <cellStyle name="Currency 39 2 2" xfId="24128"/>
    <cellStyle name="Currency 39 3" xfId="24129"/>
    <cellStyle name="Currency 39 3 2" xfId="24130"/>
    <cellStyle name="Currency 39 4" xfId="24131"/>
    <cellStyle name="Currency 4" xfId="24132"/>
    <cellStyle name="Currency 4 10" xfId="24133"/>
    <cellStyle name="Currency 4 10 2" xfId="24134"/>
    <cellStyle name="Currency 4 10 2 2" xfId="24135"/>
    <cellStyle name="Currency 4 10 2 2 2" xfId="24136"/>
    <cellStyle name="Currency 4 10 2 2 2 2" xfId="24137"/>
    <cellStyle name="Currency 4 10 2 2 3" xfId="24138"/>
    <cellStyle name="Currency 4 10 2 3" xfId="24139"/>
    <cellStyle name="Currency 4 10 2 3 2" xfId="24140"/>
    <cellStyle name="Currency 4 10 2 4" xfId="24141"/>
    <cellStyle name="Currency 4 10 3" xfId="24142"/>
    <cellStyle name="Currency 4 10 3 2" xfId="24143"/>
    <cellStyle name="Currency 4 10 3 2 2" xfId="24144"/>
    <cellStyle name="Currency 4 10 3 2 2 2" xfId="24145"/>
    <cellStyle name="Currency 4 10 3 2 3" xfId="24146"/>
    <cellStyle name="Currency 4 10 3 3" xfId="24147"/>
    <cellStyle name="Currency 4 10 3 3 2" xfId="24148"/>
    <cellStyle name="Currency 4 10 3 4" xfId="24149"/>
    <cellStyle name="Currency 4 10 4" xfId="24150"/>
    <cellStyle name="Currency 4 10 4 2" xfId="24151"/>
    <cellStyle name="Currency 4 10 4 2 2" xfId="24152"/>
    <cellStyle name="Currency 4 10 4 3" xfId="24153"/>
    <cellStyle name="Currency 4 10 5" xfId="24154"/>
    <cellStyle name="Currency 4 10 5 2" xfId="24155"/>
    <cellStyle name="Currency 4 10 6" xfId="24156"/>
    <cellStyle name="Currency 4 11" xfId="24157"/>
    <cellStyle name="Currency 4 11 2" xfId="24158"/>
    <cellStyle name="Currency 4 11 2 2" xfId="24159"/>
    <cellStyle name="Currency 4 11 2 2 2" xfId="24160"/>
    <cellStyle name="Currency 4 11 2 2 2 2" xfId="24161"/>
    <cellStyle name="Currency 4 11 2 2 3" xfId="24162"/>
    <cellStyle name="Currency 4 11 2 3" xfId="24163"/>
    <cellStyle name="Currency 4 11 2 3 2" xfId="24164"/>
    <cellStyle name="Currency 4 11 2 4" xfId="24165"/>
    <cellStyle name="Currency 4 11 3" xfId="24166"/>
    <cellStyle name="Currency 4 11 3 2" xfId="24167"/>
    <cellStyle name="Currency 4 11 3 2 2" xfId="24168"/>
    <cellStyle name="Currency 4 11 3 2 2 2" xfId="24169"/>
    <cellStyle name="Currency 4 11 3 2 3" xfId="24170"/>
    <cellStyle name="Currency 4 11 3 3" xfId="24171"/>
    <cellStyle name="Currency 4 11 3 3 2" xfId="24172"/>
    <cellStyle name="Currency 4 11 3 4" xfId="24173"/>
    <cellStyle name="Currency 4 11 4" xfId="24174"/>
    <cellStyle name="Currency 4 11 4 2" xfId="24175"/>
    <cellStyle name="Currency 4 11 4 2 2" xfId="24176"/>
    <cellStyle name="Currency 4 11 4 3" xfId="24177"/>
    <cellStyle name="Currency 4 11 5" xfId="24178"/>
    <cellStyle name="Currency 4 11 5 2" xfId="24179"/>
    <cellStyle name="Currency 4 11 6" xfId="24180"/>
    <cellStyle name="Currency 4 12" xfId="24181"/>
    <cellStyle name="Currency 4 12 2" xfId="24182"/>
    <cellStyle name="Currency 4 12 2 2" xfId="24183"/>
    <cellStyle name="Currency 4 12 2 2 2" xfId="24184"/>
    <cellStyle name="Currency 4 12 2 3" xfId="24185"/>
    <cellStyle name="Currency 4 12 3" xfId="24186"/>
    <cellStyle name="Currency 4 12 3 2" xfId="24187"/>
    <cellStyle name="Currency 4 12 4" xfId="24188"/>
    <cellStyle name="Currency 4 13" xfId="24189"/>
    <cellStyle name="Currency 4 13 2" xfId="24190"/>
    <cellStyle name="Currency 4 13 2 2" xfId="24191"/>
    <cellStyle name="Currency 4 13 2 2 2" xfId="24192"/>
    <cellStyle name="Currency 4 13 2 3" xfId="24193"/>
    <cellStyle name="Currency 4 13 3" xfId="24194"/>
    <cellStyle name="Currency 4 13 3 2" xfId="24195"/>
    <cellStyle name="Currency 4 13 4" xfId="24196"/>
    <cellStyle name="Currency 4 14" xfId="24197"/>
    <cellStyle name="Currency 4 14 2" xfId="24198"/>
    <cellStyle name="Currency 4 14 2 2" xfId="24199"/>
    <cellStyle name="Currency 4 14 3" xfId="24200"/>
    <cellStyle name="Currency 4 15" xfId="24201"/>
    <cellStyle name="Currency 4 15 2" xfId="24202"/>
    <cellStyle name="Currency 4 16" xfId="24203"/>
    <cellStyle name="Currency 4 17" xfId="24204"/>
    <cellStyle name="Currency 4 17 2" xfId="24205"/>
    <cellStyle name="Currency 4 17 2 2" xfId="24206"/>
    <cellStyle name="Currency 4 17 3" xfId="24207"/>
    <cellStyle name="Currency 4 18" xfId="24208"/>
    <cellStyle name="Currency 4 2" xfId="24209"/>
    <cellStyle name="Currency 4 2 2" xfId="24210"/>
    <cellStyle name="Currency 4 2 2 2" xfId="24211"/>
    <cellStyle name="Currency 4 2 2 2 2" xfId="24212"/>
    <cellStyle name="Currency 4 2 2 2 2 2" xfId="24213"/>
    <cellStyle name="Currency 4 2 2 2 3" xfId="24214"/>
    <cellStyle name="Currency 4 2 2 3" xfId="24215"/>
    <cellStyle name="Currency 4 2 2 3 2" xfId="24216"/>
    <cellStyle name="Currency 4 2 2 4" xfId="24217"/>
    <cellStyle name="Currency 4 2 3" xfId="24218"/>
    <cellStyle name="Currency 4 2 3 2" xfId="24219"/>
    <cellStyle name="Currency 4 2 3 2 2" xfId="24220"/>
    <cellStyle name="Currency 4 2 3 2 2 2" xfId="24221"/>
    <cellStyle name="Currency 4 2 3 2 3" xfId="24222"/>
    <cellStyle name="Currency 4 2 3 3" xfId="24223"/>
    <cellStyle name="Currency 4 2 3 3 2" xfId="24224"/>
    <cellStyle name="Currency 4 2 3 4" xfId="24225"/>
    <cellStyle name="Currency 4 2 4" xfId="24226"/>
    <cellStyle name="Currency 4 2 4 2" xfId="24227"/>
    <cellStyle name="Currency 4 2 4 2 2" xfId="24228"/>
    <cellStyle name="Currency 4 2 4 3" xfId="24229"/>
    <cellStyle name="Currency 4 2 5" xfId="24230"/>
    <cellStyle name="Currency 4 2 5 2" xfId="24231"/>
    <cellStyle name="Currency 4 2 6" xfId="24232"/>
    <cellStyle name="Currency 4 3" xfId="24233"/>
    <cellStyle name="Currency 4 3 2" xfId="24234"/>
    <cellStyle name="Currency 4 3 2 2" xfId="24235"/>
    <cellStyle name="Currency 4 3 2 2 2" xfId="24236"/>
    <cellStyle name="Currency 4 3 2 2 2 2" xfId="24237"/>
    <cellStyle name="Currency 4 3 2 2 3" xfId="24238"/>
    <cellStyle name="Currency 4 3 2 3" xfId="24239"/>
    <cellStyle name="Currency 4 3 2 3 2" xfId="24240"/>
    <cellStyle name="Currency 4 3 2 4" xfId="24241"/>
    <cellStyle name="Currency 4 3 3" xfId="24242"/>
    <cellStyle name="Currency 4 3 3 2" xfId="24243"/>
    <cellStyle name="Currency 4 3 3 2 2" xfId="24244"/>
    <cellStyle name="Currency 4 3 3 2 2 2" xfId="24245"/>
    <cellStyle name="Currency 4 3 3 2 3" xfId="24246"/>
    <cellStyle name="Currency 4 3 3 3" xfId="24247"/>
    <cellStyle name="Currency 4 3 3 3 2" xfId="24248"/>
    <cellStyle name="Currency 4 3 3 4" xfId="24249"/>
    <cellStyle name="Currency 4 3 4" xfId="24250"/>
    <cellStyle name="Currency 4 3 4 2" xfId="24251"/>
    <cellStyle name="Currency 4 3 4 2 2" xfId="24252"/>
    <cellStyle name="Currency 4 3 4 3" xfId="24253"/>
    <cellStyle name="Currency 4 3 5" xfId="24254"/>
    <cellStyle name="Currency 4 3 5 2" xfId="24255"/>
    <cellStyle name="Currency 4 3 6" xfId="24256"/>
    <cellStyle name="Currency 4 4" xfId="24257"/>
    <cellStyle name="Currency 4 4 2" xfId="24258"/>
    <cellStyle name="Currency 4 4 2 2" xfId="24259"/>
    <cellStyle name="Currency 4 4 2 2 2" xfId="24260"/>
    <cellStyle name="Currency 4 4 2 2 2 2" xfId="24261"/>
    <cellStyle name="Currency 4 4 2 2 3" xfId="24262"/>
    <cellStyle name="Currency 4 4 2 3" xfId="24263"/>
    <cellStyle name="Currency 4 4 2 3 2" xfId="24264"/>
    <cellStyle name="Currency 4 4 2 4" xfId="24265"/>
    <cellStyle name="Currency 4 4 3" xfId="24266"/>
    <cellStyle name="Currency 4 4 3 2" xfId="24267"/>
    <cellStyle name="Currency 4 4 3 2 2" xfId="24268"/>
    <cellStyle name="Currency 4 4 3 2 2 2" xfId="24269"/>
    <cellStyle name="Currency 4 4 3 2 3" xfId="24270"/>
    <cellStyle name="Currency 4 4 3 3" xfId="24271"/>
    <cellStyle name="Currency 4 4 3 3 2" xfId="24272"/>
    <cellStyle name="Currency 4 4 3 4" xfId="24273"/>
    <cellStyle name="Currency 4 4 4" xfId="24274"/>
    <cellStyle name="Currency 4 4 4 2" xfId="24275"/>
    <cellStyle name="Currency 4 4 4 2 2" xfId="24276"/>
    <cellStyle name="Currency 4 4 4 3" xfId="24277"/>
    <cellStyle name="Currency 4 4 5" xfId="24278"/>
    <cellStyle name="Currency 4 4 5 2" xfId="24279"/>
    <cellStyle name="Currency 4 4 6" xfId="24280"/>
    <cellStyle name="Currency 4 5" xfId="24281"/>
    <cellStyle name="Currency 4 5 2" xfId="24282"/>
    <cellStyle name="Currency 4 5 2 2" xfId="24283"/>
    <cellStyle name="Currency 4 5 2 2 2" xfId="24284"/>
    <cellStyle name="Currency 4 5 2 2 2 2" xfId="24285"/>
    <cellStyle name="Currency 4 5 2 2 3" xfId="24286"/>
    <cellStyle name="Currency 4 5 2 3" xfId="24287"/>
    <cellStyle name="Currency 4 5 2 3 2" xfId="24288"/>
    <cellStyle name="Currency 4 5 2 4" xfId="24289"/>
    <cellStyle name="Currency 4 5 3" xfId="24290"/>
    <cellStyle name="Currency 4 5 3 2" xfId="24291"/>
    <cellStyle name="Currency 4 5 3 2 2" xfId="24292"/>
    <cellStyle name="Currency 4 5 3 2 2 2" xfId="24293"/>
    <cellStyle name="Currency 4 5 3 2 3" xfId="24294"/>
    <cellStyle name="Currency 4 5 3 3" xfId="24295"/>
    <cellStyle name="Currency 4 5 3 3 2" xfId="24296"/>
    <cellStyle name="Currency 4 5 3 4" xfId="24297"/>
    <cellStyle name="Currency 4 5 4" xfId="24298"/>
    <cellStyle name="Currency 4 5 4 2" xfId="24299"/>
    <cellStyle name="Currency 4 5 4 2 2" xfId="24300"/>
    <cellStyle name="Currency 4 5 4 3" xfId="24301"/>
    <cellStyle name="Currency 4 5 5" xfId="24302"/>
    <cellStyle name="Currency 4 5 5 2" xfId="24303"/>
    <cellStyle name="Currency 4 5 6" xfId="24304"/>
    <cellStyle name="Currency 4 6" xfId="24305"/>
    <cellStyle name="Currency 4 6 2" xfId="24306"/>
    <cellStyle name="Currency 4 6 2 2" xfId="24307"/>
    <cellStyle name="Currency 4 6 2 2 2" xfId="24308"/>
    <cellStyle name="Currency 4 6 2 2 2 2" xfId="24309"/>
    <cellStyle name="Currency 4 6 2 2 3" xfId="24310"/>
    <cellStyle name="Currency 4 6 2 3" xfId="24311"/>
    <cellStyle name="Currency 4 6 2 3 2" xfId="24312"/>
    <cellStyle name="Currency 4 6 2 4" xfId="24313"/>
    <cellStyle name="Currency 4 6 3" xfId="24314"/>
    <cellStyle name="Currency 4 6 3 2" xfId="24315"/>
    <cellStyle name="Currency 4 6 3 2 2" xfId="24316"/>
    <cellStyle name="Currency 4 6 3 2 2 2" xfId="24317"/>
    <cellStyle name="Currency 4 6 3 2 3" xfId="24318"/>
    <cellStyle name="Currency 4 6 3 3" xfId="24319"/>
    <cellStyle name="Currency 4 6 3 3 2" xfId="24320"/>
    <cellStyle name="Currency 4 6 3 4" xfId="24321"/>
    <cellStyle name="Currency 4 6 4" xfId="24322"/>
    <cellStyle name="Currency 4 6 4 2" xfId="24323"/>
    <cellStyle name="Currency 4 6 4 2 2" xfId="24324"/>
    <cellStyle name="Currency 4 6 4 3" xfId="24325"/>
    <cellStyle name="Currency 4 6 5" xfId="24326"/>
    <cellStyle name="Currency 4 6 5 2" xfId="24327"/>
    <cellStyle name="Currency 4 6 6" xfId="24328"/>
    <cellStyle name="Currency 4 7" xfId="24329"/>
    <cellStyle name="Currency 4 7 2" xfId="24330"/>
    <cellStyle name="Currency 4 7 2 2" xfId="24331"/>
    <cellStyle name="Currency 4 7 2 2 2" xfId="24332"/>
    <cellStyle name="Currency 4 7 2 2 2 2" xfId="24333"/>
    <cellStyle name="Currency 4 7 2 2 3" xfId="24334"/>
    <cellStyle name="Currency 4 7 2 3" xfId="24335"/>
    <cellStyle name="Currency 4 7 2 3 2" xfId="24336"/>
    <cellStyle name="Currency 4 7 2 4" xfId="24337"/>
    <cellStyle name="Currency 4 7 3" xfId="24338"/>
    <cellStyle name="Currency 4 7 3 2" xfId="24339"/>
    <cellStyle name="Currency 4 7 3 2 2" xfId="24340"/>
    <cellStyle name="Currency 4 7 3 2 2 2" xfId="24341"/>
    <cellStyle name="Currency 4 7 3 2 3" xfId="24342"/>
    <cellStyle name="Currency 4 7 3 3" xfId="24343"/>
    <cellStyle name="Currency 4 7 3 3 2" xfId="24344"/>
    <cellStyle name="Currency 4 7 3 4" xfId="24345"/>
    <cellStyle name="Currency 4 7 4" xfId="24346"/>
    <cellStyle name="Currency 4 7 4 2" xfId="24347"/>
    <cellStyle name="Currency 4 7 4 2 2" xfId="24348"/>
    <cellStyle name="Currency 4 7 4 3" xfId="24349"/>
    <cellStyle name="Currency 4 7 5" xfId="24350"/>
    <cellStyle name="Currency 4 7 5 2" xfId="24351"/>
    <cellStyle name="Currency 4 7 6" xfId="24352"/>
    <cellStyle name="Currency 4 8" xfId="24353"/>
    <cellStyle name="Currency 4 8 2" xfId="24354"/>
    <cellStyle name="Currency 4 8 2 2" xfId="24355"/>
    <cellStyle name="Currency 4 8 2 2 2" xfId="24356"/>
    <cellStyle name="Currency 4 8 2 2 2 2" xfId="24357"/>
    <cellStyle name="Currency 4 8 2 2 3" xfId="24358"/>
    <cellStyle name="Currency 4 8 2 3" xfId="24359"/>
    <cellStyle name="Currency 4 8 2 3 2" xfId="24360"/>
    <cellStyle name="Currency 4 8 2 4" xfId="24361"/>
    <cellStyle name="Currency 4 8 3" xfId="24362"/>
    <cellStyle name="Currency 4 8 3 2" xfId="24363"/>
    <cellStyle name="Currency 4 8 3 2 2" xfId="24364"/>
    <cellStyle name="Currency 4 8 3 2 2 2" xfId="24365"/>
    <cellStyle name="Currency 4 8 3 2 3" xfId="24366"/>
    <cellStyle name="Currency 4 8 3 3" xfId="24367"/>
    <cellStyle name="Currency 4 8 3 3 2" xfId="24368"/>
    <cellStyle name="Currency 4 8 3 4" xfId="24369"/>
    <cellStyle name="Currency 4 8 4" xfId="24370"/>
    <cellStyle name="Currency 4 8 4 2" xfId="24371"/>
    <cellStyle name="Currency 4 8 4 2 2" xfId="24372"/>
    <cellStyle name="Currency 4 8 4 3" xfId="24373"/>
    <cellStyle name="Currency 4 8 5" xfId="24374"/>
    <cellStyle name="Currency 4 8 5 2" xfId="24375"/>
    <cellStyle name="Currency 4 8 6" xfId="24376"/>
    <cellStyle name="Currency 4 9" xfId="24377"/>
    <cellStyle name="Currency 4 9 2" xfId="24378"/>
    <cellStyle name="Currency 4 9 2 2" xfId="24379"/>
    <cellStyle name="Currency 4 9 2 2 2" xfId="24380"/>
    <cellStyle name="Currency 4 9 2 2 2 2" xfId="24381"/>
    <cellStyle name="Currency 4 9 2 2 3" xfId="24382"/>
    <cellStyle name="Currency 4 9 2 3" xfId="24383"/>
    <cellStyle name="Currency 4 9 2 3 2" xfId="24384"/>
    <cellStyle name="Currency 4 9 2 4" xfId="24385"/>
    <cellStyle name="Currency 4 9 3" xfId="24386"/>
    <cellStyle name="Currency 4 9 3 2" xfId="24387"/>
    <cellStyle name="Currency 4 9 3 2 2" xfId="24388"/>
    <cellStyle name="Currency 4 9 3 2 2 2" xfId="24389"/>
    <cellStyle name="Currency 4 9 3 2 3" xfId="24390"/>
    <cellStyle name="Currency 4 9 3 3" xfId="24391"/>
    <cellStyle name="Currency 4 9 3 3 2" xfId="24392"/>
    <cellStyle name="Currency 4 9 3 4" xfId="24393"/>
    <cellStyle name="Currency 4 9 4" xfId="24394"/>
    <cellStyle name="Currency 4 9 4 2" xfId="24395"/>
    <cellStyle name="Currency 4 9 4 2 2" xfId="24396"/>
    <cellStyle name="Currency 4 9 4 3" xfId="24397"/>
    <cellStyle name="Currency 4 9 5" xfId="24398"/>
    <cellStyle name="Currency 4 9 5 2" xfId="24399"/>
    <cellStyle name="Currency 4 9 6" xfId="24400"/>
    <cellStyle name="Currency 40" xfId="24401"/>
    <cellStyle name="Currency 40 2" xfId="24402"/>
    <cellStyle name="Currency 40 2 2" xfId="24403"/>
    <cellStyle name="Currency 40 3" xfId="24404"/>
    <cellStyle name="Currency 40 3 2" xfId="24405"/>
    <cellStyle name="Currency 40 4" xfId="24406"/>
    <cellStyle name="Currency 41" xfId="24407"/>
    <cellStyle name="Currency 41 2" xfId="24408"/>
    <cellStyle name="Currency 41 2 2" xfId="24409"/>
    <cellStyle name="Currency 41 3" xfId="24410"/>
    <cellStyle name="Currency 41 3 2" xfId="24411"/>
    <cellStyle name="Currency 41 4" xfId="24412"/>
    <cellStyle name="Currency 42" xfId="24413"/>
    <cellStyle name="Currency 42 2" xfId="24414"/>
    <cellStyle name="Currency 42 2 2" xfId="24415"/>
    <cellStyle name="Currency 42 3" xfId="24416"/>
    <cellStyle name="Currency 42 3 2" xfId="24417"/>
    <cellStyle name="Currency 42 4" xfId="24418"/>
    <cellStyle name="Currency 43" xfId="24419"/>
    <cellStyle name="Currency 43 2" xfId="24420"/>
    <cellStyle name="Currency 43 2 2" xfId="24421"/>
    <cellStyle name="Currency 43 2 2 2" xfId="24422"/>
    <cellStyle name="Currency 43 2 3" xfId="24423"/>
    <cellStyle name="Currency 43 3" xfId="24424"/>
    <cellStyle name="Currency 44" xfId="24425"/>
    <cellStyle name="Currency 44 2" xfId="24426"/>
    <cellStyle name="Currency 44 2 2" xfId="24427"/>
    <cellStyle name="Currency 44 2 2 2" xfId="24428"/>
    <cellStyle name="Currency 44 2 3" xfId="24429"/>
    <cellStyle name="Currency 44 3" xfId="24430"/>
    <cellStyle name="Currency 45" xfId="24431"/>
    <cellStyle name="Currency 45 2" xfId="24432"/>
    <cellStyle name="Currency 45 2 2" xfId="24433"/>
    <cellStyle name="Currency 45 2 2 2" xfId="24434"/>
    <cellStyle name="Currency 45 2 3" xfId="24435"/>
    <cellStyle name="Currency 45 3" xfId="24436"/>
    <cellStyle name="Currency 46" xfId="24437"/>
    <cellStyle name="Currency 46 2" xfId="24438"/>
    <cellStyle name="Currency 46 2 2" xfId="24439"/>
    <cellStyle name="Currency 46 2 2 2" xfId="24440"/>
    <cellStyle name="Currency 46 2 3" xfId="24441"/>
    <cellStyle name="Currency 46 3" xfId="24442"/>
    <cellStyle name="Currency 47" xfId="24443"/>
    <cellStyle name="Currency 47 2" xfId="24444"/>
    <cellStyle name="Currency 47 2 2" xfId="24445"/>
    <cellStyle name="Currency 47 3" xfId="24446"/>
    <cellStyle name="Currency 47 3 2" xfId="24447"/>
    <cellStyle name="Currency 47 4" xfId="24448"/>
    <cellStyle name="Currency 48" xfId="24449"/>
    <cellStyle name="Currency 48 2" xfId="24450"/>
    <cellStyle name="Currency 48 2 2" xfId="24451"/>
    <cellStyle name="Currency 48 3" xfId="24452"/>
    <cellStyle name="Currency 48 3 2" xfId="24453"/>
    <cellStyle name="Currency 48 4" xfId="24454"/>
    <cellStyle name="Currency 49" xfId="24455"/>
    <cellStyle name="Currency 49 2" xfId="24456"/>
    <cellStyle name="Currency 49 2 2" xfId="24457"/>
    <cellStyle name="Currency 49 3" xfId="24458"/>
    <cellStyle name="Currency 49 3 2" xfId="24459"/>
    <cellStyle name="Currency 49 4" xfId="24460"/>
    <cellStyle name="Currency 5" xfId="24461"/>
    <cellStyle name="Currency 5 2" xfId="24462"/>
    <cellStyle name="Currency 5 2 2" xfId="24463"/>
    <cellStyle name="Currency 5 2 2 2" xfId="24464"/>
    <cellStyle name="Currency 5 2 2 2 2" xfId="24465"/>
    <cellStyle name="Currency 5 2 2 3" xfId="24466"/>
    <cellStyle name="Currency 5 2 3" xfId="24467"/>
    <cellStyle name="Currency 5 2 3 2" xfId="24468"/>
    <cellStyle name="Currency 5 3" xfId="24469"/>
    <cellStyle name="Currency 5 3 2" xfId="24470"/>
    <cellStyle name="Currency 5 4" xfId="24471"/>
    <cellStyle name="Currency 50" xfId="24472"/>
    <cellStyle name="Currency 50 2" xfId="24473"/>
    <cellStyle name="Currency 50 2 2" xfId="24474"/>
    <cellStyle name="Currency 50 3" xfId="24475"/>
    <cellStyle name="Currency 50 3 2" xfId="24476"/>
    <cellStyle name="Currency 50 4" xfId="24477"/>
    <cellStyle name="Currency 51" xfId="24478"/>
    <cellStyle name="Currency 51 2" xfId="24479"/>
    <cellStyle name="Currency 51 2 2" xfId="24480"/>
    <cellStyle name="Currency 51 2 3" xfId="24481"/>
    <cellStyle name="Currency 51 3" xfId="24482"/>
    <cellStyle name="Currency 51 3 2" xfId="24483"/>
    <cellStyle name="Currency 51 3 3" xfId="24484"/>
    <cellStyle name="Currency 51 4" xfId="24485"/>
    <cellStyle name="Currency 51 4 2" xfId="24486"/>
    <cellStyle name="Currency 51 5" xfId="24487"/>
    <cellStyle name="Currency 52" xfId="24488"/>
    <cellStyle name="Currency 52 2" xfId="24489"/>
    <cellStyle name="Currency 52 2 2" xfId="24490"/>
    <cellStyle name="Currency 52 3" xfId="24491"/>
    <cellStyle name="Currency 52 3 2" xfId="24492"/>
    <cellStyle name="Currency 52 4" xfId="24493"/>
    <cellStyle name="Currency 53" xfId="24494"/>
    <cellStyle name="Currency 53 2" xfId="24495"/>
    <cellStyle name="Currency 53 2 2" xfId="24496"/>
    <cellStyle name="Currency 53 3" xfId="24497"/>
    <cellStyle name="Currency 53 3 2" xfId="24498"/>
    <cellStyle name="Currency 53 4" xfId="24499"/>
    <cellStyle name="Currency 54" xfId="24500"/>
    <cellStyle name="Currency 54 2" xfId="24501"/>
    <cellStyle name="Currency 54 2 2" xfId="24502"/>
    <cellStyle name="Currency 54 2 3" xfId="24503"/>
    <cellStyle name="Currency 54 3" xfId="24504"/>
    <cellStyle name="Currency 54 3 2" xfId="24505"/>
    <cellStyle name="Currency 54 3 3" xfId="24506"/>
    <cellStyle name="Currency 54 4" xfId="24507"/>
    <cellStyle name="Currency 54 4 2" xfId="24508"/>
    <cellStyle name="Currency 54 5" xfId="24509"/>
    <cellStyle name="Currency 55" xfId="24510"/>
    <cellStyle name="Currency 55 2" xfId="24511"/>
    <cellStyle name="Currency 55 2 2" xfId="24512"/>
    <cellStyle name="Currency 55 2 3" xfId="24513"/>
    <cellStyle name="Currency 55 3" xfId="24514"/>
    <cellStyle name="Currency 55 3 2" xfId="24515"/>
    <cellStyle name="Currency 55 3 3" xfId="24516"/>
    <cellStyle name="Currency 55 4" xfId="24517"/>
    <cellStyle name="Currency 55 4 2" xfId="24518"/>
    <cellStyle name="Currency 55 5" xfId="24519"/>
    <cellStyle name="Currency 56" xfId="24520"/>
    <cellStyle name="Currency 56 2" xfId="24521"/>
    <cellStyle name="Currency 56 2 2" xfId="24522"/>
    <cellStyle name="Currency 56 3" xfId="24523"/>
    <cellStyle name="Currency 56 3 2" xfId="24524"/>
    <cellStyle name="Currency 56 4" xfId="24525"/>
    <cellStyle name="Currency 57" xfId="24526"/>
    <cellStyle name="Currency 57 2" xfId="24527"/>
    <cellStyle name="Currency 57 2 2" xfId="24528"/>
    <cellStyle name="Currency 57 3" xfId="24529"/>
    <cellStyle name="Currency 57 3 2" xfId="24530"/>
    <cellStyle name="Currency 57 4" xfId="24531"/>
    <cellStyle name="Currency 58" xfId="24532"/>
    <cellStyle name="Currency 58 2" xfId="24533"/>
    <cellStyle name="Currency 58 2 2" xfId="24534"/>
    <cellStyle name="Currency 58 2 2 2" xfId="24535"/>
    <cellStyle name="Currency 58 2 2 3" xfId="24536"/>
    <cellStyle name="Currency 58 2 3" xfId="24537"/>
    <cellStyle name="Currency 58 3" xfId="24538"/>
    <cellStyle name="Currency 58 3 2" xfId="24539"/>
    <cellStyle name="Currency 58 4" xfId="24540"/>
    <cellStyle name="Currency 58 4 2" xfId="24541"/>
    <cellStyle name="Currency 58 5" xfId="24542"/>
    <cellStyle name="Currency 59" xfId="24543"/>
    <cellStyle name="Currency 59 2" xfId="24544"/>
    <cellStyle name="Currency 59 2 2" xfId="24545"/>
    <cellStyle name="Currency 59 3" xfId="24546"/>
    <cellStyle name="Currency 59 3 2" xfId="24547"/>
    <cellStyle name="Currency 59 4" xfId="24548"/>
    <cellStyle name="Currency 6" xfId="24549"/>
    <cellStyle name="Currency 6 2" xfId="24550"/>
    <cellStyle name="Currency 6 2 2" xfId="24551"/>
    <cellStyle name="Currency 6 2 2 2" xfId="24552"/>
    <cellStyle name="Currency 6 2 2 3" xfId="24553"/>
    <cellStyle name="Currency 6 2 3" xfId="24554"/>
    <cellStyle name="Currency 6 3" xfId="24555"/>
    <cellStyle name="Currency 6 3 2" xfId="24556"/>
    <cellStyle name="Currency 6 4" xfId="24557"/>
    <cellStyle name="Currency 60" xfId="24558"/>
    <cellStyle name="Currency 60 2" xfId="24559"/>
    <cellStyle name="Currency 60 2 2" xfId="24560"/>
    <cellStyle name="Currency 60 3" xfId="24561"/>
    <cellStyle name="Currency 60 3 2" xfId="24562"/>
    <cellStyle name="Currency 60 4" xfId="24563"/>
    <cellStyle name="Currency 61" xfId="24564"/>
    <cellStyle name="Currency 61 2" xfId="24565"/>
    <cellStyle name="Currency 61 2 2" xfId="24566"/>
    <cellStyle name="Currency 61 3" xfId="24567"/>
    <cellStyle name="Currency 61 3 2" xfId="24568"/>
    <cellStyle name="Currency 61 4" xfId="24569"/>
    <cellStyle name="Currency 62" xfId="24570"/>
    <cellStyle name="Currency 62 2" xfId="24571"/>
    <cellStyle name="Currency 62 2 2" xfId="24572"/>
    <cellStyle name="Currency 62 3" xfId="24573"/>
    <cellStyle name="Currency 63" xfId="24574"/>
    <cellStyle name="Currency 63 2" xfId="24575"/>
    <cellStyle name="Currency 63 2 2" xfId="24576"/>
    <cellStyle name="Currency 63 3" xfId="24577"/>
    <cellStyle name="Currency 64" xfId="24578"/>
    <cellStyle name="Currency 64 2" xfId="24579"/>
    <cellStyle name="Currency 64 2 2" xfId="24580"/>
    <cellStyle name="Currency 64 3" xfId="24581"/>
    <cellStyle name="Currency 64 3 2" xfId="24582"/>
    <cellStyle name="Currency 64 4" xfId="24583"/>
    <cellStyle name="Currency 64 5" xfId="24584"/>
    <cellStyle name="Currency 65" xfId="24585"/>
    <cellStyle name="Currency 65 2" xfId="24586"/>
    <cellStyle name="Currency 65 2 2" xfId="24587"/>
    <cellStyle name="Currency 65 3" xfId="24588"/>
    <cellStyle name="Currency 65 3 2" xfId="24589"/>
    <cellStyle name="Currency 65 4" xfId="24590"/>
    <cellStyle name="Currency 65 5" xfId="24591"/>
    <cellStyle name="Currency 66" xfId="24592"/>
    <cellStyle name="Currency 66 2" xfId="24593"/>
    <cellStyle name="Currency 66 2 2" xfId="24594"/>
    <cellStyle name="Currency 66 3" xfId="24595"/>
    <cellStyle name="Currency 66 3 2" xfId="24596"/>
    <cellStyle name="Currency 66 4" xfId="24597"/>
    <cellStyle name="Currency 66 5" xfId="24598"/>
    <cellStyle name="Currency 67" xfId="24599"/>
    <cellStyle name="Currency 67 2" xfId="24600"/>
    <cellStyle name="Currency 67 2 2" xfId="24601"/>
    <cellStyle name="Currency 67 3" xfId="24602"/>
    <cellStyle name="Currency 67 3 2" xfId="24603"/>
    <cellStyle name="Currency 67 4" xfId="24604"/>
    <cellStyle name="Currency 67 5" xfId="24605"/>
    <cellStyle name="Currency 68" xfId="24606"/>
    <cellStyle name="Currency 68 2" xfId="24607"/>
    <cellStyle name="Currency 68 2 2" xfId="24608"/>
    <cellStyle name="Currency 68 3" xfId="24609"/>
    <cellStyle name="Currency 68 3 2" xfId="24610"/>
    <cellStyle name="Currency 68 4" xfId="24611"/>
    <cellStyle name="Currency 68 5" xfId="24612"/>
    <cellStyle name="Currency 69" xfId="24613"/>
    <cellStyle name="Currency 69 2" xfId="24614"/>
    <cellStyle name="Currency 69 2 2" xfId="24615"/>
    <cellStyle name="Currency 69 3" xfId="24616"/>
    <cellStyle name="Currency 69 3 2" xfId="24617"/>
    <cellStyle name="Currency 69 4" xfId="24618"/>
    <cellStyle name="Currency 69 5" xfId="24619"/>
    <cellStyle name="Currency 7" xfId="24620"/>
    <cellStyle name="Currency 7 2" xfId="24621"/>
    <cellStyle name="Currency 7 2 2" xfId="24622"/>
    <cellStyle name="Currency 7 2 2 2" xfId="24623"/>
    <cellStyle name="Currency 7 2 3" xfId="24624"/>
    <cellStyle name="Currency 7 2 3 2" xfId="24625"/>
    <cellStyle name="Currency 7 2 4" xfId="24626"/>
    <cellStyle name="Currency 7 3" xfId="24627"/>
    <cellStyle name="Currency 7 3 2" xfId="24628"/>
    <cellStyle name="Currency 7 4" xfId="24629"/>
    <cellStyle name="Currency 70" xfId="24630"/>
    <cellStyle name="Currency 70 2" xfId="24631"/>
    <cellStyle name="Currency 70 2 2" xfId="24632"/>
    <cellStyle name="Currency 70 3" xfId="24633"/>
    <cellStyle name="Currency 70 3 2" xfId="24634"/>
    <cellStyle name="Currency 70 4" xfId="24635"/>
    <cellStyle name="Currency 70 5" xfId="24636"/>
    <cellStyle name="Currency 71" xfId="24637"/>
    <cellStyle name="Currency 71 2" xfId="24638"/>
    <cellStyle name="Currency 71 2 2" xfId="24639"/>
    <cellStyle name="Currency 71 3" xfId="24640"/>
    <cellStyle name="Currency 71 3 2" xfId="24641"/>
    <cellStyle name="Currency 71 4" xfId="24642"/>
    <cellStyle name="Currency 71 5" xfId="24643"/>
    <cellStyle name="Currency 72" xfId="24644"/>
    <cellStyle name="Currency 72 2" xfId="24645"/>
    <cellStyle name="Currency 72 2 2" xfId="24646"/>
    <cellStyle name="Currency 72 3" xfId="24647"/>
    <cellStyle name="Currency 72 3 2" xfId="24648"/>
    <cellStyle name="Currency 72 4" xfId="24649"/>
    <cellStyle name="Currency 72 5" xfId="24650"/>
    <cellStyle name="Currency 73" xfId="24651"/>
    <cellStyle name="Currency 73 2" xfId="24652"/>
    <cellStyle name="Currency 73 2 2" xfId="24653"/>
    <cellStyle name="Currency 73 3" xfId="24654"/>
    <cellStyle name="Currency 73 3 2" xfId="24655"/>
    <cellStyle name="Currency 73 4" xfId="24656"/>
    <cellStyle name="Currency 73 5" xfId="24657"/>
    <cellStyle name="Currency 74" xfId="24658"/>
    <cellStyle name="Currency 74 2" xfId="24659"/>
    <cellStyle name="Currency 74 2 2" xfId="24660"/>
    <cellStyle name="Currency 74 3" xfId="24661"/>
    <cellStyle name="Currency 74 3 2" xfId="24662"/>
    <cellStyle name="Currency 74 4" xfId="24663"/>
    <cellStyle name="Currency 74 5" xfId="24664"/>
    <cellStyle name="Currency 75" xfId="24665"/>
    <cellStyle name="Currency 75 2" xfId="24666"/>
    <cellStyle name="Currency 75 2 2" xfId="24667"/>
    <cellStyle name="Currency 75 3" xfId="24668"/>
    <cellStyle name="Currency 75 3 2" xfId="24669"/>
    <cellStyle name="Currency 75 4" xfId="24670"/>
    <cellStyle name="Currency 75 5" xfId="24671"/>
    <cellStyle name="Currency 76" xfId="24672"/>
    <cellStyle name="Currency 76 2" xfId="24673"/>
    <cellStyle name="Currency 76 2 2" xfId="24674"/>
    <cellStyle name="Currency 76 3" xfId="24675"/>
    <cellStyle name="Currency 76 3 2" xfId="24676"/>
    <cellStyle name="Currency 76 4" xfId="24677"/>
    <cellStyle name="Currency 76 5" xfId="24678"/>
    <cellStyle name="Currency 77" xfId="24679"/>
    <cellStyle name="Currency 77 2" xfId="24680"/>
    <cellStyle name="Currency 77 2 2" xfId="24681"/>
    <cellStyle name="Currency 77 3" xfId="24682"/>
    <cellStyle name="Currency 77 3 2" xfId="24683"/>
    <cellStyle name="Currency 77 4" xfId="24684"/>
    <cellStyle name="Currency 77 5" xfId="24685"/>
    <cellStyle name="Currency 78" xfId="24686"/>
    <cellStyle name="Currency 78 2" xfId="24687"/>
    <cellStyle name="Currency 78 2 2" xfId="24688"/>
    <cellStyle name="Currency 78 3" xfId="24689"/>
    <cellStyle name="Currency 78 3 2" xfId="24690"/>
    <cellStyle name="Currency 78 4" xfId="24691"/>
    <cellStyle name="Currency 78 5" xfId="24692"/>
    <cellStyle name="Currency 79" xfId="24693"/>
    <cellStyle name="Currency 79 2" xfId="24694"/>
    <cellStyle name="Currency 79 2 2" xfId="24695"/>
    <cellStyle name="Currency 79 3" xfId="24696"/>
    <cellStyle name="Currency 79 3 2" xfId="24697"/>
    <cellStyle name="Currency 79 4" xfId="24698"/>
    <cellStyle name="Currency 79 5" xfId="24699"/>
    <cellStyle name="Currency 8" xfId="24700"/>
    <cellStyle name="Currency 8 2" xfId="24701"/>
    <cellStyle name="Currency 8 2 2" xfId="24702"/>
    <cellStyle name="Currency 8 2 2 2" xfId="24703"/>
    <cellStyle name="Currency 8 2 2 3" xfId="24704"/>
    <cellStyle name="Currency 8 2 3" xfId="24705"/>
    <cellStyle name="Currency 8 3" xfId="24706"/>
    <cellStyle name="Currency 8 3 2" xfId="24707"/>
    <cellStyle name="Currency 8 4" xfId="24708"/>
    <cellStyle name="Currency 8 4 2" xfId="24709"/>
    <cellStyle name="Currency 8 5" xfId="24710"/>
    <cellStyle name="Currency 80" xfId="24711"/>
    <cellStyle name="Currency 80 2" xfId="24712"/>
    <cellStyle name="Currency 80 2 2" xfId="24713"/>
    <cellStyle name="Currency 80 3" xfId="24714"/>
    <cellStyle name="Currency 80 3 2" xfId="24715"/>
    <cellStyle name="Currency 80 4" xfId="24716"/>
    <cellStyle name="Currency 80 5" xfId="24717"/>
    <cellStyle name="Currency 81" xfId="24718"/>
    <cellStyle name="Currency 81 2" xfId="24719"/>
    <cellStyle name="Currency 81 2 2" xfId="24720"/>
    <cellStyle name="Currency 81 3" xfId="24721"/>
    <cellStyle name="Currency 82" xfId="24722"/>
    <cellStyle name="Currency 82 2" xfId="24723"/>
    <cellStyle name="Currency 82 2 2" xfId="24724"/>
    <cellStyle name="Currency 82 3" xfId="24725"/>
    <cellStyle name="Currency 83" xfId="24726"/>
    <cellStyle name="Currency 83 2" xfId="24727"/>
    <cellStyle name="Currency 83 2 2" xfId="24728"/>
    <cellStyle name="Currency 83 3" xfId="24729"/>
    <cellStyle name="Currency 84" xfId="24730"/>
    <cellStyle name="Currency 84 2" xfId="24731"/>
    <cellStyle name="Currency 84 2 2" xfId="24732"/>
    <cellStyle name="Currency 84 3" xfId="24733"/>
    <cellStyle name="Currency 84 3 2" xfId="24734"/>
    <cellStyle name="Currency 84 4" xfId="24735"/>
    <cellStyle name="Currency 84 5" xfId="24736"/>
    <cellStyle name="Currency 85" xfId="24737"/>
    <cellStyle name="Currency 85 2" xfId="24738"/>
    <cellStyle name="Currency 85 2 2" xfId="24739"/>
    <cellStyle name="Currency 85 3" xfId="24740"/>
    <cellStyle name="Currency 85 3 2" xfId="24741"/>
    <cellStyle name="Currency 85 4" xfId="24742"/>
    <cellStyle name="Currency 85 5" xfId="24743"/>
    <cellStyle name="Currency 86" xfId="24744"/>
    <cellStyle name="Currency 86 2" xfId="24745"/>
    <cellStyle name="Currency 86 2 2" xfId="24746"/>
    <cellStyle name="Currency 86 3" xfId="24747"/>
    <cellStyle name="Currency 87" xfId="24748"/>
    <cellStyle name="Currency 87 2" xfId="24749"/>
    <cellStyle name="Currency 87 2 2" xfId="24750"/>
    <cellStyle name="Currency 87 3" xfId="24751"/>
    <cellStyle name="Currency 87 4" xfId="24752"/>
    <cellStyle name="Currency 88" xfId="24753"/>
    <cellStyle name="Currency 88 2" xfId="24754"/>
    <cellStyle name="Currency 88 2 2" xfId="24755"/>
    <cellStyle name="Currency 88 3" xfId="24756"/>
    <cellStyle name="Currency 89" xfId="24757"/>
    <cellStyle name="Currency 89 2" xfId="24758"/>
    <cellStyle name="Currency 89 3" xfId="24759"/>
    <cellStyle name="Currency 9" xfId="24760"/>
    <cellStyle name="Currency 9 2" xfId="24761"/>
    <cellStyle name="Currency 9 2 2" xfId="24762"/>
    <cellStyle name="Currency 9 2 2 2" xfId="24763"/>
    <cellStyle name="Currency 9 2 2 3" xfId="24764"/>
    <cellStyle name="Currency 9 2 3" xfId="24765"/>
    <cellStyle name="Currency 9 3" xfId="24766"/>
    <cellStyle name="Currency 90" xfId="24767"/>
    <cellStyle name="Currency 90 2" xfId="24768"/>
    <cellStyle name="Currency 90 3" xfId="24769"/>
    <cellStyle name="Currency 91" xfId="24770"/>
    <cellStyle name="Currency 91 2" xfId="24771"/>
    <cellStyle name="Currency 91 3" xfId="24772"/>
    <cellStyle name="Currency 92" xfId="24773"/>
    <cellStyle name="Currency 92 2" xfId="24774"/>
    <cellStyle name="Currency 92 3" xfId="24775"/>
    <cellStyle name="Currency 93" xfId="24776"/>
    <cellStyle name="Currency 93 2" xfId="24777"/>
    <cellStyle name="Currency 93 3" xfId="24778"/>
    <cellStyle name="Currency 94" xfId="24779"/>
    <cellStyle name="Currency 94 2" xfId="24780"/>
    <cellStyle name="Currency 94 3" xfId="24781"/>
    <cellStyle name="Currency 95" xfId="24782"/>
    <cellStyle name="Currency 95 2" xfId="24783"/>
    <cellStyle name="Currency 95 3" xfId="24784"/>
    <cellStyle name="Currency 96" xfId="24785"/>
    <cellStyle name="Currency 96 2" xfId="24786"/>
    <cellStyle name="Currency 96 3" xfId="24787"/>
    <cellStyle name="Currency 97" xfId="24788"/>
    <cellStyle name="Currency 97 2" xfId="24789"/>
    <cellStyle name="Currency 97 3" xfId="24790"/>
    <cellStyle name="Currency 98" xfId="24791"/>
    <cellStyle name="Currency 98 2" xfId="24792"/>
    <cellStyle name="Currency 99" xfId="24793"/>
    <cellStyle name="Currency 99 2" xfId="24794"/>
    <cellStyle name="Currency0" xfId="24795"/>
    <cellStyle name="Currency0 2" xfId="24796"/>
    <cellStyle name="Currency0 2 2" xfId="24797"/>
    <cellStyle name="Currency0 3" xfId="24798"/>
    <cellStyle name="Date" xfId="24799"/>
    <cellStyle name="Date 2" xfId="24800"/>
    <cellStyle name="Date 2 2" xfId="24801"/>
    <cellStyle name="Date 2 2 2" xfId="24802"/>
    <cellStyle name="Date 2 3" xfId="24803"/>
    <cellStyle name="Date 3" xfId="24804"/>
    <cellStyle name="Date 3 2" xfId="24805"/>
    <cellStyle name="Date 4" xfId="24806"/>
    <cellStyle name="Date 5" xfId="24807"/>
    <cellStyle name="Date 6" xfId="24808"/>
    <cellStyle name="Explanatory Text 2" xfId="24809"/>
    <cellStyle name="Explanatory Text 2 2" xfId="24810"/>
    <cellStyle name="Explanatory Text 2 3" xfId="24811"/>
    <cellStyle name="Fixed" xfId="24812"/>
    <cellStyle name="Fixed 2" xfId="24813"/>
    <cellStyle name="Fixed 2 2" xfId="24814"/>
    <cellStyle name="Fixed 3" xfId="24815"/>
    <cellStyle name="Good 2" xfId="24816"/>
    <cellStyle name="Good 2 2" xfId="24817"/>
    <cellStyle name="Good 2 3" xfId="24818"/>
    <cellStyle name="Good 2 4" xfId="24819"/>
    <cellStyle name="Good 3" xfId="24820"/>
    <cellStyle name="Good 4" xfId="24821"/>
    <cellStyle name="Good 5" xfId="24822"/>
    <cellStyle name="Good 5 2" xfId="24823"/>
    <cellStyle name="Good 6" xfId="24824"/>
    <cellStyle name="Good 7" xfId="24825"/>
    <cellStyle name="Good 8" xfId="24826"/>
    <cellStyle name="Grey" xfId="24827"/>
    <cellStyle name="Heading 1 2" xfId="24828"/>
    <cellStyle name="Heading 1 2 10" xfId="24829"/>
    <cellStyle name="Heading 1 2 11" xfId="24830"/>
    <cellStyle name="Heading 1 2 12" xfId="24831"/>
    <cellStyle name="Heading 1 2 13" xfId="24832"/>
    <cellStyle name="Heading 1 2 14" xfId="24833"/>
    <cellStyle name="Heading 1 2 15" xfId="24834"/>
    <cellStyle name="Heading 1 2 16" xfId="24835"/>
    <cellStyle name="Heading 1 2 17" xfId="24836"/>
    <cellStyle name="Heading 1 2 18" xfId="24837"/>
    <cellStyle name="Heading 1 2 19" xfId="24838"/>
    <cellStyle name="Heading 1 2 2" xfId="24839"/>
    <cellStyle name="Heading 1 2 20" xfId="24840"/>
    <cellStyle name="Heading 1 2 21" xfId="24841"/>
    <cellStyle name="Heading 1 2 22" xfId="24842"/>
    <cellStyle name="Heading 1 2 3" xfId="24843"/>
    <cellStyle name="Heading 1 2 4" xfId="24844"/>
    <cellStyle name="Heading 1 2 5" xfId="24845"/>
    <cellStyle name="Heading 1 2 6" xfId="24846"/>
    <cellStyle name="Heading 1 2 7" xfId="24847"/>
    <cellStyle name="Heading 1 2 8" xfId="24848"/>
    <cellStyle name="Heading 1 2 9" xfId="24849"/>
    <cellStyle name="Heading 1 3" xfId="24850"/>
    <cellStyle name="Heading 1 3 10" xfId="24851"/>
    <cellStyle name="Heading 1 3 11" xfId="24852"/>
    <cellStyle name="Heading 1 3 12" xfId="24853"/>
    <cellStyle name="Heading 1 3 13" xfId="24854"/>
    <cellStyle name="Heading 1 3 14" xfId="24855"/>
    <cellStyle name="Heading 1 3 15" xfId="24856"/>
    <cellStyle name="Heading 1 3 16" xfId="24857"/>
    <cellStyle name="Heading 1 3 17" xfId="24858"/>
    <cellStyle name="Heading 1 3 18" xfId="24859"/>
    <cellStyle name="Heading 1 3 19" xfId="24860"/>
    <cellStyle name="Heading 1 3 2" xfId="24861"/>
    <cellStyle name="Heading 1 3 3" xfId="24862"/>
    <cellStyle name="Heading 1 3 4" xfId="24863"/>
    <cellStyle name="Heading 1 3 5" xfId="24864"/>
    <cellStyle name="Heading 1 3 6" xfId="24865"/>
    <cellStyle name="Heading 1 3 7" xfId="24866"/>
    <cellStyle name="Heading 1 3 8" xfId="24867"/>
    <cellStyle name="Heading 1 3 9" xfId="24868"/>
    <cellStyle name="Heading 1 4" xfId="24869"/>
    <cellStyle name="Heading 1 4 10" xfId="24870"/>
    <cellStyle name="Heading 1 4 11" xfId="24871"/>
    <cellStyle name="Heading 1 4 12" xfId="24872"/>
    <cellStyle name="Heading 1 4 13" xfId="24873"/>
    <cellStyle name="Heading 1 4 14" xfId="24874"/>
    <cellStyle name="Heading 1 4 15" xfId="24875"/>
    <cellStyle name="Heading 1 4 16" xfId="24876"/>
    <cellStyle name="Heading 1 4 17" xfId="24877"/>
    <cellStyle name="Heading 1 4 18" xfId="24878"/>
    <cellStyle name="Heading 1 4 19" xfId="24879"/>
    <cellStyle name="Heading 1 4 2" xfId="24880"/>
    <cellStyle name="Heading 1 4 3" xfId="24881"/>
    <cellStyle name="Heading 1 4 4" xfId="24882"/>
    <cellStyle name="Heading 1 4 5" xfId="24883"/>
    <cellStyle name="Heading 1 4 6" xfId="24884"/>
    <cellStyle name="Heading 1 4 7" xfId="24885"/>
    <cellStyle name="Heading 1 4 8" xfId="24886"/>
    <cellStyle name="Heading 1 4 9" xfId="24887"/>
    <cellStyle name="Heading 1 5" xfId="24888"/>
    <cellStyle name="Heading 1 5 10" xfId="24889"/>
    <cellStyle name="Heading 1 5 11" xfId="24890"/>
    <cellStyle name="Heading 1 5 12" xfId="24891"/>
    <cellStyle name="Heading 1 5 13" xfId="24892"/>
    <cellStyle name="Heading 1 5 14" xfId="24893"/>
    <cellStyle name="Heading 1 5 15" xfId="24894"/>
    <cellStyle name="Heading 1 5 16" xfId="24895"/>
    <cellStyle name="Heading 1 5 17" xfId="24896"/>
    <cellStyle name="Heading 1 5 18" xfId="24897"/>
    <cellStyle name="Heading 1 5 19" xfId="24898"/>
    <cellStyle name="Heading 1 5 2" xfId="24899"/>
    <cellStyle name="Heading 1 5 3" xfId="24900"/>
    <cellStyle name="Heading 1 5 4" xfId="24901"/>
    <cellStyle name="Heading 1 5 5" xfId="24902"/>
    <cellStyle name="Heading 1 5 6" xfId="24903"/>
    <cellStyle name="Heading 1 5 7" xfId="24904"/>
    <cellStyle name="Heading 1 5 8" xfId="24905"/>
    <cellStyle name="Heading 1 5 9" xfId="24906"/>
    <cellStyle name="Heading 1 6" xfId="24907"/>
    <cellStyle name="Heading 2 2" xfId="24908"/>
    <cellStyle name="Heading 2 2 10" xfId="24909"/>
    <cellStyle name="Heading 2 2 11" xfId="24910"/>
    <cellStyle name="Heading 2 2 12" xfId="24911"/>
    <cellStyle name="Heading 2 2 13" xfId="24912"/>
    <cellStyle name="Heading 2 2 14" xfId="24913"/>
    <cellStyle name="Heading 2 2 15" xfId="24914"/>
    <cellStyle name="Heading 2 2 16" xfId="24915"/>
    <cellStyle name="Heading 2 2 17" xfId="24916"/>
    <cellStyle name="Heading 2 2 18" xfId="24917"/>
    <cellStyle name="Heading 2 2 19" xfId="24918"/>
    <cellStyle name="Heading 2 2 2" xfId="24919"/>
    <cellStyle name="Heading 2 2 20" xfId="24920"/>
    <cellStyle name="Heading 2 2 21" xfId="24921"/>
    <cellStyle name="Heading 2 2 22" xfId="24922"/>
    <cellStyle name="Heading 2 2 3" xfId="24923"/>
    <cellStyle name="Heading 2 2 4" xfId="24924"/>
    <cellStyle name="Heading 2 2 5" xfId="24925"/>
    <cellStyle name="Heading 2 2 6" xfId="24926"/>
    <cellStyle name="Heading 2 2 7" xfId="24927"/>
    <cellStyle name="Heading 2 2 8" xfId="24928"/>
    <cellStyle name="Heading 2 2 9" xfId="24929"/>
    <cellStyle name="Heading 2 3" xfId="24930"/>
    <cellStyle name="Heading 2 3 10" xfId="24931"/>
    <cellStyle name="Heading 2 3 11" xfId="24932"/>
    <cellStyle name="Heading 2 3 12" xfId="24933"/>
    <cellStyle name="Heading 2 3 13" xfId="24934"/>
    <cellStyle name="Heading 2 3 14" xfId="24935"/>
    <cellStyle name="Heading 2 3 15" xfId="24936"/>
    <cellStyle name="Heading 2 3 16" xfId="24937"/>
    <cellStyle name="Heading 2 3 17" xfId="24938"/>
    <cellStyle name="Heading 2 3 18" xfId="24939"/>
    <cellStyle name="Heading 2 3 19" xfId="24940"/>
    <cellStyle name="Heading 2 3 2" xfId="24941"/>
    <cellStyle name="Heading 2 3 3" xfId="24942"/>
    <cellStyle name="Heading 2 3 4" xfId="24943"/>
    <cellStyle name="Heading 2 3 5" xfId="24944"/>
    <cellStyle name="Heading 2 3 6" xfId="24945"/>
    <cellStyle name="Heading 2 3 7" xfId="24946"/>
    <cellStyle name="Heading 2 3 8" xfId="24947"/>
    <cellStyle name="Heading 2 3 9" xfId="24948"/>
    <cellStyle name="Heading 2 4" xfId="24949"/>
    <cellStyle name="Heading 2 4 10" xfId="24950"/>
    <cellStyle name="Heading 2 4 11" xfId="24951"/>
    <cellStyle name="Heading 2 4 12" xfId="24952"/>
    <cellStyle name="Heading 2 4 13" xfId="24953"/>
    <cellStyle name="Heading 2 4 14" xfId="24954"/>
    <cellStyle name="Heading 2 4 15" xfId="24955"/>
    <cellStyle name="Heading 2 4 16" xfId="24956"/>
    <cellStyle name="Heading 2 4 17" xfId="24957"/>
    <cellStyle name="Heading 2 4 18" xfId="24958"/>
    <cellStyle name="Heading 2 4 19" xfId="24959"/>
    <cellStyle name="Heading 2 4 2" xfId="24960"/>
    <cellStyle name="Heading 2 4 3" xfId="24961"/>
    <cellStyle name="Heading 2 4 4" xfId="24962"/>
    <cellStyle name="Heading 2 4 5" xfId="24963"/>
    <cellStyle name="Heading 2 4 6" xfId="24964"/>
    <cellStyle name="Heading 2 4 7" xfId="24965"/>
    <cellStyle name="Heading 2 4 8" xfId="24966"/>
    <cellStyle name="Heading 2 4 9" xfId="24967"/>
    <cellStyle name="Heading 2 5" xfId="24968"/>
    <cellStyle name="Heading 2 5 10" xfId="24969"/>
    <cellStyle name="Heading 2 5 11" xfId="24970"/>
    <cellStyle name="Heading 2 5 12" xfId="24971"/>
    <cellStyle name="Heading 2 5 13" xfId="24972"/>
    <cellStyle name="Heading 2 5 14" xfId="24973"/>
    <cellStyle name="Heading 2 5 15" xfId="24974"/>
    <cellStyle name="Heading 2 5 16" xfId="24975"/>
    <cellStyle name="Heading 2 5 17" xfId="24976"/>
    <cellStyle name="Heading 2 5 18" xfId="24977"/>
    <cellStyle name="Heading 2 5 19" xfId="24978"/>
    <cellStyle name="Heading 2 5 2" xfId="24979"/>
    <cellStyle name="Heading 2 5 3" xfId="24980"/>
    <cellStyle name="Heading 2 5 4" xfId="24981"/>
    <cellStyle name="Heading 2 5 5" xfId="24982"/>
    <cellStyle name="Heading 2 5 6" xfId="24983"/>
    <cellStyle name="Heading 2 5 7" xfId="24984"/>
    <cellStyle name="Heading 2 5 8" xfId="24985"/>
    <cellStyle name="Heading 2 5 9" xfId="24986"/>
    <cellStyle name="Heading 2 6" xfId="24987"/>
    <cellStyle name="Heading 3 2" xfId="24988"/>
    <cellStyle name="Heading 3 2 10" xfId="24989"/>
    <cellStyle name="Heading 3 2 11" xfId="24990"/>
    <cellStyle name="Heading 3 2 12" xfId="24991"/>
    <cellStyle name="Heading 3 2 13" xfId="24992"/>
    <cellStyle name="Heading 3 2 14" xfId="24993"/>
    <cellStyle name="Heading 3 2 15" xfId="24994"/>
    <cellStyle name="Heading 3 2 16" xfId="24995"/>
    <cellStyle name="Heading 3 2 17" xfId="24996"/>
    <cellStyle name="Heading 3 2 18" xfId="24997"/>
    <cellStyle name="Heading 3 2 19" xfId="24998"/>
    <cellStyle name="Heading 3 2 2" xfId="24999"/>
    <cellStyle name="Heading 3 2 20" xfId="25000"/>
    <cellStyle name="Heading 3 2 21" xfId="25001"/>
    <cellStyle name="Heading 3 2 3" xfId="25002"/>
    <cellStyle name="Heading 3 2 4" xfId="25003"/>
    <cellStyle name="Heading 3 2 5" xfId="25004"/>
    <cellStyle name="Heading 3 2 6" xfId="25005"/>
    <cellStyle name="Heading 3 2 7" xfId="25006"/>
    <cellStyle name="Heading 3 2 8" xfId="25007"/>
    <cellStyle name="Heading 3 2 9" xfId="25008"/>
    <cellStyle name="Heading 3 3" xfId="25009"/>
    <cellStyle name="Heading 3 3 10" xfId="25010"/>
    <cellStyle name="Heading 3 3 11" xfId="25011"/>
    <cellStyle name="Heading 3 3 12" xfId="25012"/>
    <cellStyle name="Heading 3 3 13" xfId="25013"/>
    <cellStyle name="Heading 3 3 14" xfId="25014"/>
    <cellStyle name="Heading 3 3 15" xfId="25015"/>
    <cellStyle name="Heading 3 3 16" xfId="25016"/>
    <cellStyle name="Heading 3 3 17" xfId="25017"/>
    <cellStyle name="Heading 3 3 18" xfId="25018"/>
    <cellStyle name="Heading 3 3 19" xfId="25019"/>
    <cellStyle name="Heading 3 3 2" xfId="25020"/>
    <cellStyle name="Heading 3 3 3" xfId="25021"/>
    <cellStyle name="Heading 3 3 4" xfId="25022"/>
    <cellStyle name="Heading 3 3 5" xfId="25023"/>
    <cellStyle name="Heading 3 3 6" xfId="25024"/>
    <cellStyle name="Heading 3 3 7" xfId="25025"/>
    <cellStyle name="Heading 3 3 8" xfId="25026"/>
    <cellStyle name="Heading 3 3 9" xfId="25027"/>
    <cellStyle name="Heading 3 4" xfId="25028"/>
    <cellStyle name="Heading 3 4 10" xfId="25029"/>
    <cellStyle name="Heading 3 4 11" xfId="25030"/>
    <cellStyle name="Heading 3 4 12" xfId="25031"/>
    <cellStyle name="Heading 3 4 13" xfId="25032"/>
    <cellStyle name="Heading 3 4 14" xfId="25033"/>
    <cellStyle name="Heading 3 4 15" xfId="25034"/>
    <cellStyle name="Heading 3 4 16" xfId="25035"/>
    <cellStyle name="Heading 3 4 17" xfId="25036"/>
    <cellStyle name="Heading 3 4 18" xfId="25037"/>
    <cellStyle name="Heading 3 4 19" xfId="25038"/>
    <cellStyle name="Heading 3 4 2" xfId="25039"/>
    <cellStyle name="Heading 3 4 3" xfId="25040"/>
    <cellStyle name="Heading 3 4 4" xfId="25041"/>
    <cellStyle name="Heading 3 4 5" xfId="25042"/>
    <cellStyle name="Heading 3 4 6" xfId="25043"/>
    <cellStyle name="Heading 3 4 7" xfId="25044"/>
    <cellStyle name="Heading 3 4 8" xfId="25045"/>
    <cellStyle name="Heading 3 4 9" xfId="25046"/>
    <cellStyle name="Heading 3 5" xfId="25047"/>
    <cellStyle name="Heading 3 5 10" xfId="25048"/>
    <cellStyle name="Heading 3 5 11" xfId="25049"/>
    <cellStyle name="Heading 3 5 12" xfId="25050"/>
    <cellStyle name="Heading 3 5 13" xfId="25051"/>
    <cellStyle name="Heading 3 5 14" xfId="25052"/>
    <cellStyle name="Heading 3 5 15" xfId="25053"/>
    <cellStyle name="Heading 3 5 16" xfId="25054"/>
    <cellStyle name="Heading 3 5 17" xfId="25055"/>
    <cellStyle name="Heading 3 5 18" xfId="25056"/>
    <cellStyle name="Heading 3 5 19" xfId="25057"/>
    <cellStyle name="Heading 3 5 2" xfId="25058"/>
    <cellStyle name="Heading 3 5 3" xfId="25059"/>
    <cellStyle name="Heading 3 5 4" xfId="25060"/>
    <cellStyle name="Heading 3 5 5" xfId="25061"/>
    <cellStyle name="Heading 3 5 6" xfId="25062"/>
    <cellStyle name="Heading 3 5 7" xfId="25063"/>
    <cellStyle name="Heading 3 5 8" xfId="25064"/>
    <cellStyle name="Heading 3 5 9" xfId="25065"/>
    <cellStyle name="Heading 3 6" xfId="25066"/>
    <cellStyle name="Heading 4 2" xfId="25067"/>
    <cellStyle name="Heading 4 2 10" xfId="25068"/>
    <cellStyle name="Heading 4 2 11" xfId="25069"/>
    <cellStyle name="Heading 4 2 12" xfId="25070"/>
    <cellStyle name="Heading 4 2 13" xfId="25071"/>
    <cellStyle name="Heading 4 2 14" xfId="25072"/>
    <cellStyle name="Heading 4 2 15" xfId="25073"/>
    <cellStyle name="Heading 4 2 16" xfId="25074"/>
    <cellStyle name="Heading 4 2 17" xfId="25075"/>
    <cellStyle name="Heading 4 2 18" xfId="25076"/>
    <cellStyle name="Heading 4 2 19" xfId="25077"/>
    <cellStyle name="Heading 4 2 2" xfId="25078"/>
    <cellStyle name="Heading 4 2 20" xfId="25079"/>
    <cellStyle name="Heading 4 2 21" xfId="25080"/>
    <cellStyle name="Heading 4 2 3" xfId="25081"/>
    <cellStyle name="Heading 4 2 4" xfId="25082"/>
    <cellStyle name="Heading 4 2 5" xfId="25083"/>
    <cellStyle name="Heading 4 2 6" xfId="25084"/>
    <cellStyle name="Heading 4 2 7" xfId="25085"/>
    <cellStyle name="Heading 4 2 8" xfId="25086"/>
    <cellStyle name="Heading 4 2 9" xfId="25087"/>
    <cellStyle name="Heading 4 3" xfId="25088"/>
    <cellStyle name="Heading 4 3 10" xfId="25089"/>
    <cellStyle name="Heading 4 3 11" xfId="25090"/>
    <cellStyle name="Heading 4 3 12" xfId="25091"/>
    <cellStyle name="Heading 4 3 13" xfId="25092"/>
    <cellStyle name="Heading 4 3 14" xfId="25093"/>
    <cellStyle name="Heading 4 3 15" xfId="25094"/>
    <cellStyle name="Heading 4 3 16" xfId="25095"/>
    <cellStyle name="Heading 4 3 17" xfId="25096"/>
    <cellStyle name="Heading 4 3 18" xfId="25097"/>
    <cellStyle name="Heading 4 3 19" xfId="25098"/>
    <cellStyle name="Heading 4 3 2" xfId="25099"/>
    <cellStyle name="Heading 4 3 3" xfId="25100"/>
    <cellStyle name="Heading 4 3 4" xfId="25101"/>
    <cellStyle name="Heading 4 3 5" xfId="25102"/>
    <cellStyle name="Heading 4 3 6" xfId="25103"/>
    <cellStyle name="Heading 4 3 7" xfId="25104"/>
    <cellStyle name="Heading 4 3 8" xfId="25105"/>
    <cellStyle name="Heading 4 3 9" xfId="25106"/>
    <cellStyle name="Heading 4 4" xfId="25107"/>
    <cellStyle name="Heading 4 4 10" xfId="25108"/>
    <cellStyle name="Heading 4 4 11" xfId="25109"/>
    <cellStyle name="Heading 4 4 12" xfId="25110"/>
    <cellStyle name="Heading 4 4 13" xfId="25111"/>
    <cellStyle name="Heading 4 4 14" xfId="25112"/>
    <cellStyle name="Heading 4 4 15" xfId="25113"/>
    <cellStyle name="Heading 4 4 16" xfId="25114"/>
    <cellStyle name="Heading 4 4 17" xfId="25115"/>
    <cellStyle name="Heading 4 4 18" xfId="25116"/>
    <cellStyle name="Heading 4 4 19" xfId="25117"/>
    <cellStyle name="Heading 4 4 2" xfId="25118"/>
    <cellStyle name="Heading 4 4 3" xfId="25119"/>
    <cellStyle name="Heading 4 4 4" xfId="25120"/>
    <cellStyle name="Heading 4 4 5" xfId="25121"/>
    <cellStyle name="Heading 4 4 6" xfId="25122"/>
    <cellStyle name="Heading 4 4 7" xfId="25123"/>
    <cellStyle name="Heading 4 4 8" xfId="25124"/>
    <cellStyle name="Heading 4 4 9" xfId="25125"/>
    <cellStyle name="Heading 4 5" xfId="25126"/>
    <cellStyle name="Heading 4 5 10" xfId="25127"/>
    <cellStyle name="Heading 4 5 11" xfId="25128"/>
    <cellStyle name="Heading 4 5 12" xfId="25129"/>
    <cellStyle name="Heading 4 5 13" xfId="25130"/>
    <cellStyle name="Heading 4 5 14" xfId="25131"/>
    <cellStyle name="Heading 4 5 15" xfId="25132"/>
    <cellStyle name="Heading 4 5 16" xfId="25133"/>
    <cellStyle name="Heading 4 5 17" xfId="25134"/>
    <cellStyle name="Heading 4 5 18" xfId="25135"/>
    <cellStyle name="Heading 4 5 19" xfId="25136"/>
    <cellStyle name="Heading 4 5 2" xfId="25137"/>
    <cellStyle name="Heading 4 5 3" xfId="25138"/>
    <cellStyle name="Heading 4 5 4" xfId="25139"/>
    <cellStyle name="Heading 4 5 5" xfId="25140"/>
    <cellStyle name="Heading 4 5 6" xfId="25141"/>
    <cellStyle name="Heading 4 5 7" xfId="25142"/>
    <cellStyle name="Heading 4 5 8" xfId="25143"/>
    <cellStyle name="Heading 4 5 9" xfId="25144"/>
    <cellStyle name="Heading 4 6" xfId="25145"/>
    <cellStyle name="Hyperlink 2" xfId="25146"/>
    <cellStyle name="Input [yellow]" xfId="25147"/>
    <cellStyle name="Input [yellow] 2" xfId="25148"/>
    <cellStyle name="Input [yellow] 2 2" xfId="25149"/>
    <cellStyle name="Input [yellow] 2 2 2" xfId="25150"/>
    <cellStyle name="Input [yellow] 2 2 2 2" xfId="25151"/>
    <cellStyle name="Input [yellow] 3" xfId="25152"/>
    <cellStyle name="Input [yellow] 3 2" xfId="25153"/>
    <cellStyle name="Input [yellow] 3 2 2" xfId="25154"/>
    <cellStyle name="Input [yellow] 4" xfId="25155"/>
    <cellStyle name="Input 2" xfId="25156"/>
    <cellStyle name="Input 2 2" xfId="25157"/>
    <cellStyle name="Input 2 2 2" xfId="25158"/>
    <cellStyle name="Input 2 2 2 2" xfId="25159"/>
    <cellStyle name="Input 2 3" xfId="25160"/>
    <cellStyle name="Input 2 4" xfId="25161"/>
    <cellStyle name="Input 3" xfId="25162"/>
    <cellStyle name="Input 4" xfId="25163"/>
    <cellStyle name="Input 5" xfId="25164"/>
    <cellStyle name="Input 6" xfId="25165"/>
    <cellStyle name="Input 6 2" xfId="25166"/>
    <cellStyle name="Input 6 3" xfId="25167"/>
    <cellStyle name="Linked Cell 2" xfId="25168"/>
    <cellStyle name="Linked Cell 2 10" xfId="25169"/>
    <cellStyle name="Linked Cell 2 11" xfId="25170"/>
    <cellStyle name="Linked Cell 2 12" xfId="25171"/>
    <cellStyle name="Linked Cell 2 13" xfId="25172"/>
    <cellStyle name="Linked Cell 2 14" xfId="25173"/>
    <cellStyle name="Linked Cell 2 15" xfId="25174"/>
    <cellStyle name="Linked Cell 2 16" xfId="25175"/>
    <cellStyle name="Linked Cell 2 17" xfId="25176"/>
    <cellStyle name="Linked Cell 2 18" xfId="25177"/>
    <cellStyle name="Linked Cell 2 19" xfId="25178"/>
    <cellStyle name="Linked Cell 2 2" xfId="25179"/>
    <cellStyle name="Linked Cell 2 20" xfId="25180"/>
    <cellStyle name="Linked Cell 2 21" xfId="25181"/>
    <cellStyle name="Linked Cell 2 3" xfId="25182"/>
    <cellStyle name="Linked Cell 2 4" xfId="25183"/>
    <cellStyle name="Linked Cell 2 5" xfId="25184"/>
    <cellStyle name="Linked Cell 2 6" xfId="25185"/>
    <cellStyle name="Linked Cell 2 7" xfId="25186"/>
    <cellStyle name="Linked Cell 2 8" xfId="25187"/>
    <cellStyle name="Linked Cell 2 9" xfId="25188"/>
    <cellStyle name="Linked Cell 3" xfId="25189"/>
    <cellStyle name="Linked Cell 3 10" xfId="25190"/>
    <cellStyle name="Linked Cell 3 11" xfId="25191"/>
    <cellStyle name="Linked Cell 3 12" xfId="25192"/>
    <cellStyle name="Linked Cell 3 13" xfId="25193"/>
    <cellStyle name="Linked Cell 3 14" xfId="25194"/>
    <cellStyle name="Linked Cell 3 15" xfId="25195"/>
    <cellStyle name="Linked Cell 3 16" xfId="25196"/>
    <cellStyle name="Linked Cell 3 17" xfId="25197"/>
    <cellStyle name="Linked Cell 3 18" xfId="25198"/>
    <cellStyle name="Linked Cell 3 19" xfId="25199"/>
    <cellStyle name="Linked Cell 3 2" xfId="25200"/>
    <cellStyle name="Linked Cell 3 3" xfId="25201"/>
    <cellStyle name="Linked Cell 3 4" xfId="25202"/>
    <cellStyle name="Linked Cell 3 5" xfId="25203"/>
    <cellStyle name="Linked Cell 3 6" xfId="25204"/>
    <cellStyle name="Linked Cell 3 7" xfId="25205"/>
    <cellStyle name="Linked Cell 3 8" xfId="25206"/>
    <cellStyle name="Linked Cell 3 9" xfId="25207"/>
    <cellStyle name="Linked Cell 4" xfId="25208"/>
    <cellStyle name="Linked Cell 4 10" xfId="25209"/>
    <cellStyle name="Linked Cell 4 11" xfId="25210"/>
    <cellStyle name="Linked Cell 4 12" xfId="25211"/>
    <cellStyle name="Linked Cell 4 13" xfId="25212"/>
    <cellStyle name="Linked Cell 4 14" xfId="25213"/>
    <cellStyle name="Linked Cell 4 15" xfId="25214"/>
    <cellStyle name="Linked Cell 4 16" xfId="25215"/>
    <cellStyle name="Linked Cell 4 17" xfId="25216"/>
    <cellStyle name="Linked Cell 4 18" xfId="25217"/>
    <cellStyle name="Linked Cell 4 19" xfId="25218"/>
    <cellStyle name="Linked Cell 4 2" xfId="25219"/>
    <cellStyle name="Linked Cell 4 3" xfId="25220"/>
    <cellStyle name="Linked Cell 4 4" xfId="25221"/>
    <cellStyle name="Linked Cell 4 5" xfId="25222"/>
    <cellStyle name="Linked Cell 4 6" xfId="25223"/>
    <cellStyle name="Linked Cell 4 7" xfId="25224"/>
    <cellStyle name="Linked Cell 4 8" xfId="25225"/>
    <cellStyle name="Linked Cell 4 9" xfId="25226"/>
    <cellStyle name="Linked Cell 5" xfId="25227"/>
    <cellStyle name="Linked Cell 5 10" xfId="25228"/>
    <cellStyle name="Linked Cell 5 11" xfId="25229"/>
    <cellStyle name="Linked Cell 5 12" xfId="25230"/>
    <cellStyle name="Linked Cell 5 13" xfId="25231"/>
    <cellStyle name="Linked Cell 5 14" xfId="25232"/>
    <cellStyle name="Linked Cell 5 15" xfId="25233"/>
    <cellStyle name="Linked Cell 5 16" xfId="25234"/>
    <cellStyle name="Linked Cell 5 17" xfId="25235"/>
    <cellStyle name="Linked Cell 5 18" xfId="25236"/>
    <cellStyle name="Linked Cell 5 19" xfId="25237"/>
    <cellStyle name="Linked Cell 5 2" xfId="25238"/>
    <cellStyle name="Linked Cell 5 3" xfId="25239"/>
    <cellStyle name="Linked Cell 5 4" xfId="25240"/>
    <cellStyle name="Linked Cell 5 5" xfId="25241"/>
    <cellStyle name="Linked Cell 5 6" xfId="25242"/>
    <cellStyle name="Linked Cell 5 7" xfId="25243"/>
    <cellStyle name="Linked Cell 5 8" xfId="25244"/>
    <cellStyle name="Linked Cell 5 9" xfId="25245"/>
    <cellStyle name="Linked Cell 6" xfId="25246"/>
    <cellStyle name="M" xfId="25247"/>
    <cellStyle name="M 2" xfId="25248"/>
    <cellStyle name="M 2 2" xfId="25249"/>
    <cellStyle name="M 3" xfId="25250"/>
    <cellStyle name="M.00" xfId="25251"/>
    <cellStyle name="M.00 2" xfId="25252"/>
    <cellStyle name="M.00 2 2" xfId="25253"/>
    <cellStyle name="M.00 3" xfId="25254"/>
    <cellStyle name="M_9. Rev2Cost_GDPIPI" xfId="25255"/>
    <cellStyle name="M_lists" xfId="25256"/>
    <cellStyle name="M_lists_4. Current Monthly Fixed Charge" xfId="25257"/>
    <cellStyle name="M_Sheet4" xfId="25258"/>
    <cellStyle name="Neutral 2" xfId="25259"/>
    <cellStyle name="Neutral 2 10" xfId="25260"/>
    <cellStyle name="Neutral 2 11" xfId="25261"/>
    <cellStyle name="Neutral 2 12" xfId="25262"/>
    <cellStyle name="Neutral 2 13" xfId="25263"/>
    <cellStyle name="Neutral 2 14" xfId="25264"/>
    <cellStyle name="Neutral 2 15" xfId="25265"/>
    <cellStyle name="Neutral 2 16" xfId="25266"/>
    <cellStyle name="Neutral 2 17" xfId="25267"/>
    <cellStyle name="Neutral 2 18" xfId="25268"/>
    <cellStyle name="Neutral 2 19" xfId="25269"/>
    <cellStyle name="Neutral 2 2" xfId="25270"/>
    <cellStyle name="Neutral 2 20" xfId="25271"/>
    <cellStyle name="Neutral 2 21" xfId="25272"/>
    <cellStyle name="Neutral 2 3" xfId="25273"/>
    <cellStyle name="Neutral 2 4" xfId="25274"/>
    <cellStyle name="Neutral 2 5" xfId="25275"/>
    <cellStyle name="Neutral 2 6" xfId="25276"/>
    <cellStyle name="Neutral 2 7" xfId="25277"/>
    <cellStyle name="Neutral 2 8" xfId="25278"/>
    <cellStyle name="Neutral 2 9" xfId="25279"/>
    <cellStyle name="Neutral 3" xfId="25280"/>
    <cellStyle name="Neutral 3 10" xfId="25281"/>
    <cellStyle name="Neutral 3 11" xfId="25282"/>
    <cellStyle name="Neutral 3 12" xfId="25283"/>
    <cellStyle name="Neutral 3 13" xfId="25284"/>
    <cellStyle name="Neutral 3 14" xfId="25285"/>
    <cellStyle name="Neutral 3 15" xfId="25286"/>
    <cellStyle name="Neutral 3 16" xfId="25287"/>
    <cellStyle name="Neutral 3 17" xfId="25288"/>
    <cellStyle name="Neutral 3 18" xfId="25289"/>
    <cellStyle name="Neutral 3 19" xfId="25290"/>
    <cellStyle name="Neutral 3 2" xfId="25291"/>
    <cellStyle name="Neutral 3 3" xfId="25292"/>
    <cellStyle name="Neutral 3 4" xfId="25293"/>
    <cellStyle name="Neutral 3 5" xfId="25294"/>
    <cellStyle name="Neutral 3 6" xfId="25295"/>
    <cellStyle name="Neutral 3 7" xfId="25296"/>
    <cellStyle name="Neutral 3 8" xfId="25297"/>
    <cellStyle name="Neutral 3 9" xfId="25298"/>
    <cellStyle name="Neutral 4" xfId="25299"/>
    <cellStyle name="Neutral 4 10" xfId="25300"/>
    <cellStyle name="Neutral 4 11" xfId="25301"/>
    <cellStyle name="Neutral 4 12" xfId="25302"/>
    <cellStyle name="Neutral 4 13" xfId="25303"/>
    <cellStyle name="Neutral 4 14" xfId="25304"/>
    <cellStyle name="Neutral 4 15" xfId="25305"/>
    <cellStyle name="Neutral 4 16" xfId="25306"/>
    <cellStyle name="Neutral 4 17" xfId="25307"/>
    <cellStyle name="Neutral 4 18" xfId="25308"/>
    <cellStyle name="Neutral 4 19" xfId="25309"/>
    <cellStyle name="Neutral 4 2" xfId="25310"/>
    <cellStyle name="Neutral 4 3" xfId="25311"/>
    <cellStyle name="Neutral 4 4" xfId="25312"/>
    <cellStyle name="Neutral 4 5" xfId="25313"/>
    <cellStyle name="Neutral 4 6" xfId="25314"/>
    <cellStyle name="Neutral 4 7" xfId="25315"/>
    <cellStyle name="Neutral 4 8" xfId="25316"/>
    <cellStyle name="Neutral 4 9" xfId="25317"/>
    <cellStyle name="Neutral 5" xfId="25318"/>
    <cellStyle name="Neutral 5 10" xfId="25319"/>
    <cellStyle name="Neutral 5 11" xfId="25320"/>
    <cellStyle name="Neutral 5 12" xfId="25321"/>
    <cellStyle name="Neutral 5 13" xfId="25322"/>
    <cellStyle name="Neutral 5 14" xfId="25323"/>
    <cellStyle name="Neutral 5 15" xfId="25324"/>
    <cellStyle name="Neutral 5 16" xfId="25325"/>
    <cellStyle name="Neutral 5 17" xfId="25326"/>
    <cellStyle name="Neutral 5 18" xfId="25327"/>
    <cellStyle name="Neutral 5 19" xfId="25328"/>
    <cellStyle name="Neutral 5 2" xfId="25329"/>
    <cellStyle name="Neutral 5 3" xfId="25330"/>
    <cellStyle name="Neutral 5 4" xfId="25331"/>
    <cellStyle name="Neutral 5 5" xfId="25332"/>
    <cellStyle name="Neutral 5 6" xfId="25333"/>
    <cellStyle name="Neutral 5 7" xfId="25334"/>
    <cellStyle name="Neutral 5 8" xfId="25335"/>
    <cellStyle name="Neutral 5 9" xfId="25336"/>
    <cellStyle name="Neutral 6" xfId="25337"/>
    <cellStyle name="Normal" xfId="0" builtinId="0"/>
    <cellStyle name="Normal - Style1" xfId="25338"/>
    <cellStyle name="Normal - Style1 2" xfId="25339"/>
    <cellStyle name="Normal - Style1 2 2" xfId="25340"/>
    <cellStyle name="Normal - Style1 3" xfId="25341"/>
    <cellStyle name="Normal 10" xfId="25342"/>
    <cellStyle name="Normal 10 17" xfId="25343"/>
    <cellStyle name="Normal 10 17 2" xfId="25344"/>
    <cellStyle name="Normal 10 17 2 2" xfId="25345"/>
    <cellStyle name="Normal 10 17 3" xfId="25346"/>
    <cellStyle name="Normal 10 2" xfId="25347"/>
    <cellStyle name="Normal 10 2 2" xfId="25348"/>
    <cellStyle name="Normal 10 2 2 2" xfId="25349"/>
    <cellStyle name="Normal 10 2 3" xfId="25350"/>
    <cellStyle name="Normal 10 21" xfId="25351"/>
    <cellStyle name="Normal 10 21 2" xfId="25352"/>
    <cellStyle name="Normal 10 21 2 2" xfId="25353"/>
    <cellStyle name="Normal 10 21 3" xfId="25354"/>
    <cellStyle name="Normal 10 22" xfId="25355"/>
    <cellStyle name="Normal 10 22 2" xfId="25356"/>
    <cellStyle name="Normal 10 22 2 2" xfId="25357"/>
    <cellStyle name="Normal 10 22 3" xfId="25358"/>
    <cellStyle name="Normal 10 29" xfId="25359"/>
    <cellStyle name="Normal 10 29 2" xfId="25360"/>
    <cellStyle name="Normal 10 29 2 2" xfId="25361"/>
    <cellStyle name="Normal 10 29 3" xfId="25362"/>
    <cellStyle name="Normal 10 3" xfId="25363"/>
    <cellStyle name="Normal 10 3 2" xfId="25364"/>
    <cellStyle name="Normal 10 3 3" xfId="25365"/>
    <cellStyle name="Normal 10 4" xfId="25366"/>
    <cellStyle name="Normal 10 4 2" xfId="25367"/>
    <cellStyle name="Normal 10 4 3" xfId="25368"/>
    <cellStyle name="Normal 10 5" xfId="25369"/>
    <cellStyle name="Normal 10 5 2" xfId="25370"/>
    <cellStyle name="Normal 10 6" xfId="25371"/>
    <cellStyle name="Normal 100" xfId="25372"/>
    <cellStyle name="Normal 100 2" xfId="25373"/>
    <cellStyle name="Normal 100 2 2" xfId="25374"/>
    <cellStyle name="Normal 100 3" xfId="25375"/>
    <cellStyle name="Normal 101" xfId="25376"/>
    <cellStyle name="Normal 101 2" xfId="25377"/>
    <cellStyle name="Normal 102" xfId="25378"/>
    <cellStyle name="Normal 102 2" xfId="25379"/>
    <cellStyle name="Normal 103" xfId="25380"/>
    <cellStyle name="Normal 103 2" xfId="25381"/>
    <cellStyle name="Normal 104" xfId="25382"/>
    <cellStyle name="Normal 104 2" xfId="25383"/>
    <cellStyle name="Normal 104 2 2" xfId="25384"/>
    <cellStyle name="Normal 104 3" xfId="25385"/>
    <cellStyle name="Normal 105" xfId="25386"/>
    <cellStyle name="Normal 105 2" xfId="25387"/>
    <cellStyle name="Normal 105 2 2" xfId="25388"/>
    <cellStyle name="Normal 105 3" xfId="25389"/>
    <cellStyle name="Normal 106" xfId="25390"/>
    <cellStyle name="Normal 106 2" xfId="25391"/>
    <cellStyle name="Normal 106 2 2" xfId="25392"/>
    <cellStyle name="Normal 106 3" xfId="25393"/>
    <cellStyle name="Normal 106 3 2" xfId="25394"/>
    <cellStyle name="Normal 106 4" xfId="25395"/>
    <cellStyle name="Normal 106 4 2" xfId="25396"/>
    <cellStyle name="Normal 106 5" xfId="25397"/>
    <cellStyle name="Normal 106 5 2" xfId="25398"/>
    <cellStyle name="Normal 106 5 2 2" xfId="25399"/>
    <cellStyle name="Normal 106 5 2 3" xfId="25400"/>
    <cellStyle name="Normal 106 5 3" xfId="25401"/>
    <cellStyle name="Normal 106 5 4" xfId="25402"/>
    <cellStyle name="Normal 106 6" xfId="25403"/>
    <cellStyle name="Normal 106 6 2" xfId="25404"/>
    <cellStyle name="Normal 106 6 3" xfId="25405"/>
    <cellStyle name="Normal 106 7" xfId="25406"/>
    <cellStyle name="Normal 106 8" xfId="25407"/>
    <cellStyle name="Normal 106 9" xfId="25408"/>
    <cellStyle name="Normal 107" xfId="25409"/>
    <cellStyle name="Normal 107 2" xfId="25410"/>
    <cellStyle name="Normal 107 2 2" xfId="25411"/>
    <cellStyle name="Normal 107 3" xfId="25412"/>
    <cellStyle name="Normal 107 3 2" xfId="25413"/>
    <cellStyle name="Normal 107 3 2 2" xfId="25414"/>
    <cellStyle name="Normal 107 3 2 3" xfId="25415"/>
    <cellStyle name="Normal 107 3 3" xfId="25416"/>
    <cellStyle name="Normal 107 3 4" xfId="25417"/>
    <cellStyle name="Normal 107 4" xfId="25418"/>
    <cellStyle name="Normal 107 4 2" xfId="25419"/>
    <cellStyle name="Normal 107 4 3" xfId="25420"/>
    <cellStyle name="Normal 107 5" xfId="25421"/>
    <cellStyle name="Normal 107 6" xfId="25422"/>
    <cellStyle name="Normal 107 7" xfId="25423"/>
    <cellStyle name="Normal 108" xfId="25424"/>
    <cellStyle name="Normal 108 2" xfId="25425"/>
    <cellStyle name="Normal 108 2 2" xfId="25426"/>
    <cellStyle name="Normal 108 3" xfId="25427"/>
    <cellStyle name="Normal 109" xfId="25428"/>
    <cellStyle name="Normal 109 2" xfId="25429"/>
    <cellStyle name="Normal 109 2 2" xfId="25430"/>
    <cellStyle name="Normal 109 3" xfId="25431"/>
    <cellStyle name="Normal 11" xfId="25432"/>
    <cellStyle name="Normal 11 2" xfId="25433"/>
    <cellStyle name="Normal 11 2 2" xfId="25434"/>
    <cellStyle name="Normal 11 2 2 2" xfId="25435"/>
    <cellStyle name="Normal 11 2 3" xfId="25436"/>
    <cellStyle name="Normal 11 2 4" xfId="25437"/>
    <cellStyle name="Normal 11 3" xfId="25438"/>
    <cellStyle name="Normal 11 3 2" xfId="25439"/>
    <cellStyle name="Normal 11 3 3" xfId="25440"/>
    <cellStyle name="Normal 11 4" xfId="25441"/>
    <cellStyle name="Normal 11 4 2" xfId="25442"/>
    <cellStyle name="Normal 11 4 2 2" xfId="25443"/>
    <cellStyle name="Normal 11 4 3" xfId="25444"/>
    <cellStyle name="Normal 11 4 4" xfId="25445"/>
    <cellStyle name="Normal 11 4 5" xfId="25446"/>
    <cellStyle name="Normal 11 5" xfId="25447"/>
    <cellStyle name="Normal 110" xfId="25448"/>
    <cellStyle name="Normal 110 2" xfId="25449"/>
    <cellStyle name="Normal 110 2 2" xfId="25450"/>
    <cellStyle name="Normal 110 2 3" xfId="25451"/>
    <cellStyle name="Normal 110 3" xfId="25452"/>
    <cellStyle name="Normal 110 3 2" xfId="25453"/>
    <cellStyle name="Normal 110 4" xfId="25454"/>
    <cellStyle name="Normal 110 5" xfId="25455"/>
    <cellStyle name="Normal 111" xfId="25456"/>
    <cellStyle name="Normal 111 2" xfId="25457"/>
    <cellStyle name="Normal 111 2 2" xfId="25458"/>
    <cellStyle name="Normal 111 3" xfId="25459"/>
    <cellStyle name="Normal 112" xfId="25460"/>
    <cellStyle name="Normal 112 2" xfId="25461"/>
    <cellStyle name="Normal 112 2 2" xfId="25462"/>
    <cellStyle name="Normal 112 3" xfId="25463"/>
    <cellStyle name="Normal 113" xfId="25464"/>
    <cellStyle name="Normal 113 2" xfId="25465"/>
    <cellStyle name="Normal 113 2 2" xfId="25466"/>
    <cellStyle name="Normal 113 3" xfId="25467"/>
    <cellStyle name="Normal 114" xfId="25468"/>
    <cellStyle name="Normal 114 2" xfId="25469"/>
    <cellStyle name="Normal 114 2 2" xfId="25470"/>
    <cellStyle name="Normal 114 3" xfId="25471"/>
    <cellStyle name="Normal 115" xfId="25472"/>
    <cellStyle name="Normal 115 2" xfId="25473"/>
    <cellStyle name="Normal 115 2 2" xfId="25474"/>
    <cellStyle name="Normal 115 3" xfId="25475"/>
    <cellStyle name="Normal 116" xfId="25476"/>
    <cellStyle name="Normal 116 2" xfId="25477"/>
    <cellStyle name="Normal 116 2 2" xfId="25478"/>
    <cellStyle name="Normal 116 3" xfId="25479"/>
    <cellStyle name="Normal 117" xfId="25480"/>
    <cellStyle name="Normal 117 2" xfId="25481"/>
    <cellStyle name="Normal 117 2 2" xfId="25482"/>
    <cellStyle name="Normal 117 3" xfId="25483"/>
    <cellStyle name="Normal 118" xfId="25484"/>
    <cellStyle name="Normal 118 2" xfId="25485"/>
    <cellStyle name="Normal 118 2 2" xfId="25486"/>
    <cellStyle name="Normal 118 3" xfId="25487"/>
    <cellStyle name="Normal 119" xfId="25488"/>
    <cellStyle name="Normal 119 2" xfId="25489"/>
    <cellStyle name="Normal 119 2 2" xfId="25490"/>
    <cellStyle name="Normal 119 3" xfId="25491"/>
    <cellStyle name="Normal 12" xfId="25492"/>
    <cellStyle name="Normal 12 2" xfId="25493"/>
    <cellStyle name="Normal 12 2 2" xfId="25494"/>
    <cellStyle name="Normal 12 2 2 2" xfId="25495"/>
    <cellStyle name="Normal 12 2 3" xfId="25496"/>
    <cellStyle name="Normal 12 3" xfId="25497"/>
    <cellStyle name="Normal 12 3 2" xfId="25498"/>
    <cellStyle name="Normal 12 3 3" xfId="25499"/>
    <cellStyle name="Normal 12 4" xfId="25500"/>
    <cellStyle name="Normal 12 4 2" xfId="25501"/>
    <cellStyle name="Normal 12 4 3" xfId="25502"/>
    <cellStyle name="Normal 12 5" xfId="25503"/>
    <cellStyle name="Normal 12 5 2" xfId="25504"/>
    <cellStyle name="Normal 120" xfId="25505"/>
    <cellStyle name="Normal 120 2" xfId="25506"/>
    <cellStyle name="Normal 120 2 2" xfId="25507"/>
    <cellStyle name="Normal 120 3" xfId="25508"/>
    <cellStyle name="Normal 121" xfId="25509"/>
    <cellStyle name="Normal 121 2" xfId="25510"/>
    <cellStyle name="Normal 121 2 2" xfId="25511"/>
    <cellStyle name="Normal 121 3" xfId="25512"/>
    <cellStyle name="Normal 122" xfId="25513"/>
    <cellStyle name="Normal 122 2" xfId="25514"/>
    <cellStyle name="Normal 122 2 2" xfId="25515"/>
    <cellStyle name="Normal 122 3" xfId="25516"/>
    <cellStyle name="Normal 123" xfId="25517"/>
    <cellStyle name="Normal 123 2" xfId="25518"/>
    <cellStyle name="Normal 123 2 2" xfId="25519"/>
    <cellStyle name="Normal 124" xfId="25520"/>
    <cellStyle name="Normal 124 2" xfId="25521"/>
    <cellStyle name="Normal 124 2 2" xfId="25522"/>
    <cellStyle name="Normal 125" xfId="25523"/>
    <cellStyle name="Normal 125 2" xfId="25524"/>
    <cellStyle name="Normal 125 2 2" xfId="25525"/>
    <cellStyle name="Normal 126" xfId="25526"/>
    <cellStyle name="Normal 126 2" xfId="25527"/>
    <cellStyle name="Normal 126 2 2" xfId="25528"/>
    <cellStyle name="Normal 127" xfId="25529"/>
    <cellStyle name="Normal 127 2" xfId="25530"/>
    <cellStyle name="Normal 127 2 2" xfId="25531"/>
    <cellStyle name="Normal 128" xfId="25532"/>
    <cellStyle name="Normal 128 2" xfId="25533"/>
    <cellStyle name="Normal 128 2 2" xfId="25534"/>
    <cellStyle name="Normal 129" xfId="25535"/>
    <cellStyle name="Normal 129 2" xfId="25536"/>
    <cellStyle name="Normal 129 2 2" xfId="25537"/>
    <cellStyle name="Normal 13" xfId="25538"/>
    <cellStyle name="Normal 13 10" xfId="25539"/>
    <cellStyle name="Normal 13 11" xfId="25540"/>
    <cellStyle name="Normal 13 12" xfId="25541"/>
    <cellStyle name="Normal 13 13" xfId="25542"/>
    <cellStyle name="Normal 13 14" xfId="25543"/>
    <cellStyle name="Normal 13 15" xfId="25544"/>
    <cellStyle name="Normal 13 16" xfId="25545"/>
    <cellStyle name="Normal 13 17" xfId="25546"/>
    <cellStyle name="Normal 13 17 2" xfId="25547"/>
    <cellStyle name="Normal 13 17 3" xfId="25548"/>
    <cellStyle name="Normal 13 17 4" xfId="25549"/>
    <cellStyle name="Normal 13 18" xfId="25550"/>
    <cellStyle name="Normal 13 19" xfId="25551"/>
    <cellStyle name="Normal 13 2" xfId="25552"/>
    <cellStyle name="Normal 13 2 2" xfId="25553"/>
    <cellStyle name="Normal 13 2 2 2" xfId="25554"/>
    <cellStyle name="Normal 13 2 2 2 2" xfId="25555"/>
    <cellStyle name="Normal 13 2 2 3" xfId="25556"/>
    <cellStyle name="Normal 13 2 2 4" xfId="25557"/>
    <cellStyle name="Normal 13 2 2 5" xfId="25558"/>
    <cellStyle name="Normal 13 2 3" xfId="25559"/>
    <cellStyle name="Normal 13 2 3 2" xfId="25560"/>
    <cellStyle name="Normal 13 2 3 3" xfId="25561"/>
    <cellStyle name="Normal 13 2 4" xfId="25562"/>
    <cellStyle name="Normal 13 2 4 2" xfId="25563"/>
    <cellStyle name="Normal 13 2 5" xfId="25564"/>
    <cellStyle name="Normal 13 2 6" xfId="25565"/>
    <cellStyle name="Normal 13 20" xfId="25566"/>
    <cellStyle name="Normal 13 21" xfId="25567"/>
    <cellStyle name="Normal 13 22" xfId="25568"/>
    <cellStyle name="Normal 13 23" xfId="25569"/>
    <cellStyle name="Normal 13 24" xfId="25570"/>
    <cellStyle name="Normal 13 3" xfId="25571"/>
    <cellStyle name="Normal 13 3 2" xfId="25572"/>
    <cellStyle name="Normal 13 3 2 2" xfId="25573"/>
    <cellStyle name="Normal 13 3 3" xfId="25574"/>
    <cellStyle name="Normal 13 3 3 2" xfId="25575"/>
    <cellStyle name="Normal 13 3 4" xfId="25576"/>
    <cellStyle name="Normal 13 3 5" xfId="25577"/>
    <cellStyle name="Normal 13 4" xfId="25578"/>
    <cellStyle name="Normal 13 4 2" xfId="25579"/>
    <cellStyle name="Normal 13 4 3" xfId="25580"/>
    <cellStyle name="Normal 13 5" xfId="25581"/>
    <cellStyle name="Normal 13 6" xfId="25582"/>
    <cellStyle name="Normal 13 6 2" xfId="25583"/>
    <cellStyle name="Normal 13 7" xfId="25584"/>
    <cellStyle name="Normal 13 8" xfId="25585"/>
    <cellStyle name="Normal 13 9" xfId="25586"/>
    <cellStyle name="Normal 130" xfId="25587"/>
    <cellStyle name="Normal 130 2" xfId="25588"/>
    <cellStyle name="Normal 130 2 2" xfId="25589"/>
    <cellStyle name="Normal 131" xfId="25590"/>
    <cellStyle name="Normal 131 2" xfId="25591"/>
    <cellStyle name="Normal 131 2 2" xfId="25592"/>
    <cellStyle name="Normal 132" xfId="25593"/>
    <cellStyle name="Normal 132 2" xfId="25594"/>
    <cellStyle name="Normal 132 2 2" xfId="25595"/>
    <cellStyle name="Normal 133" xfId="25596"/>
    <cellStyle name="Normal 133 2" xfId="25597"/>
    <cellStyle name="Normal 133 2 2" xfId="25598"/>
    <cellStyle name="Normal 134" xfId="25599"/>
    <cellStyle name="Normal 134 2" xfId="25600"/>
    <cellStyle name="Normal 134 2 2" xfId="25601"/>
    <cellStyle name="Normal 135" xfId="25602"/>
    <cellStyle name="Normal 135 2" xfId="25603"/>
    <cellStyle name="Normal 135 2 2" xfId="25604"/>
    <cellStyle name="Normal 135 3" xfId="25605"/>
    <cellStyle name="Normal 136" xfId="25606"/>
    <cellStyle name="Normal 136 2" xfId="25607"/>
    <cellStyle name="Normal 136 2 2" xfId="25608"/>
    <cellStyle name="Normal 136 3" xfId="25609"/>
    <cellStyle name="Normal 136 3 2" xfId="25610"/>
    <cellStyle name="Normal 136 3 2 2" xfId="25611"/>
    <cellStyle name="Normal 136 3 2 3" xfId="25612"/>
    <cellStyle name="Normal 136 3 3" xfId="25613"/>
    <cellStyle name="Normal 136 3 4" xfId="25614"/>
    <cellStyle name="Normal 136 4" xfId="25615"/>
    <cellStyle name="Normal 136 4 2" xfId="25616"/>
    <cellStyle name="Normal 136 4 3" xfId="25617"/>
    <cellStyle name="Normal 136 5" xfId="25618"/>
    <cellStyle name="Normal 136 6" xfId="25619"/>
    <cellStyle name="Normal 137" xfId="25620"/>
    <cellStyle name="Normal 137 2" xfId="25621"/>
    <cellStyle name="Normal 137 2 2" xfId="25622"/>
    <cellStyle name="Normal 137 3" xfId="25623"/>
    <cellStyle name="Normal 137 3 2" xfId="25624"/>
    <cellStyle name="Normal 137 3 2 2" xfId="25625"/>
    <cellStyle name="Normal 137 3 2 3" xfId="25626"/>
    <cellStyle name="Normal 137 3 3" xfId="25627"/>
    <cellStyle name="Normal 137 3 4" xfId="25628"/>
    <cellStyle name="Normal 137 4" xfId="25629"/>
    <cellStyle name="Normal 137 4 2" xfId="25630"/>
    <cellStyle name="Normal 137 4 3" xfId="25631"/>
    <cellStyle name="Normal 137 5" xfId="25632"/>
    <cellStyle name="Normal 137 6" xfId="25633"/>
    <cellStyle name="Normal 138" xfId="25634"/>
    <cellStyle name="Normal 138 2" xfId="25635"/>
    <cellStyle name="Normal 138 2 2" xfId="25636"/>
    <cellStyle name="Normal 138 3" xfId="25637"/>
    <cellStyle name="Normal 138 3 2" xfId="25638"/>
    <cellStyle name="Normal 138 3 2 2" xfId="25639"/>
    <cellStyle name="Normal 138 3 2 3" xfId="25640"/>
    <cellStyle name="Normal 138 3 3" xfId="25641"/>
    <cellStyle name="Normal 138 3 4" xfId="25642"/>
    <cellStyle name="Normal 138 4" xfId="25643"/>
    <cellStyle name="Normal 138 4 2" xfId="25644"/>
    <cellStyle name="Normal 138 4 3" xfId="25645"/>
    <cellStyle name="Normal 138 5" xfId="25646"/>
    <cellStyle name="Normal 138 6" xfId="25647"/>
    <cellStyle name="Normal 139" xfId="25648"/>
    <cellStyle name="Normal 139 2" xfId="25649"/>
    <cellStyle name="Normal 139 2 2" xfId="25650"/>
    <cellStyle name="Normal 139 3" xfId="25651"/>
    <cellStyle name="Normal 139 3 2" xfId="25652"/>
    <cellStyle name="Normal 139 3 2 2" xfId="25653"/>
    <cellStyle name="Normal 139 3 2 3" xfId="25654"/>
    <cellStyle name="Normal 139 3 3" xfId="25655"/>
    <cellStyle name="Normal 139 3 4" xfId="25656"/>
    <cellStyle name="Normal 139 4" xfId="25657"/>
    <cellStyle name="Normal 139 4 2" xfId="25658"/>
    <cellStyle name="Normal 139 4 3" xfId="25659"/>
    <cellStyle name="Normal 139 5" xfId="25660"/>
    <cellStyle name="Normal 139 6" xfId="25661"/>
    <cellStyle name="Normal 14" xfId="25662"/>
    <cellStyle name="Normal 14 2" xfId="25663"/>
    <cellStyle name="Normal 14 2 2" xfId="25664"/>
    <cellStyle name="Normal 14 2 2 2" xfId="25665"/>
    <cellStyle name="Normal 14 2 3" xfId="25666"/>
    <cellStyle name="Normal 14 2 4" xfId="25667"/>
    <cellStyle name="Normal 14 3" xfId="25668"/>
    <cellStyle name="Normal 14 3 2" xfId="25669"/>
    <cellStyle name="Normal 14 3 3" xfId="25670"/>
    <cellStyle name="Normal 14 4" xfId="25671"/>
    <cellStyle name="Normal 14 4 2" xfId="25672"/>
    <cellStyle name="Normal 14 4 3" xfId="25673"/>
    <cellStyle name="Normal 14 4 4" xfId="25674"/>
    <cellStyle name="Normal 14 5" xfId="25675"/>
    <cellStyle name="Normal 14 5 2" xfId="25676"/>
    <cellStyle name="Normal 140" xfId="25677"/>
    <cellStyle name="Normal 140 2" xfId="25678"/>
    <cellStyle name="Normal 140 2 2" xfId="25679"/>
    <cellStyle name="Normal 140 3" xfId="25680"/>
    <cellStyle name="Normal 140 3 2" xfId="25681"/>
    <cellStyle name="Normal 140 3 2 2" xfId="25682"/>
    <cellStyle name="Normal 140 3 2 3" xfId="25683"/>
    <cellStyle name="Normal 140 3 3" xfId="25684"/>
    <cellStyle name="Normal 140 3 4" xfId="25685"/>
    <cellStyle name="Normal 140 4" xfId="25686"/>
    <cellStyle name="Normal 140 4 2" xfId="25687"/>
    <cellStyle name="Normal 140 4 3" xfId="25688"/>
    <cellStyle name="Normal 140 5" xfId="25689"/>
    <cellStyle name="Normal 140 6" xfId="25690"/>
    <cellStyle name="Normal 141" xfId="25691"/>
    <cellStyle name="Normal 141 2" xfId="25692"/>
    <cellStyle name="Normal 141 2 2" xfId="25693"/>
    <cellStyle name="Normal 141 3" xfId="25694"/>
    <cellStyle name="Normal 141 3 2" xfId="25695"/>
    <cellStyle name="Normal 141 3 2 2" xfId="25696"/>
    <cellStyle name="Normal 141 3 2 3" xfId="25697"/>
    <cellStyle name="Normal 141 3 3" xfId="25698"/>
    <cellStyle name="Normal 141 3 4" xfId="25699"/>
    <cellStyle name="Normal 141 4" xfId="25700"/>
    <cellStyle name="Normal 141 4 2" xfId="25701"/>
    <cellStyle name="Normal 141 4 3" xfId="25702"/>
    <cellStyle name="Normal 141 5" xfId="25703"/>
    <cellStyle name="Normal 141 6" xfId="25704"/>
    <cellStyle name="Normal 142" xfId="25705"/>
    <cellStyle name="Normal 142 2" xfId="25706"/>
    <cellStyle name="Normal 142 2 2" xfId="25707"/>
    <cellStyle name="Normal 142 3" xfId="25708"/>
    <cellStyle name="Normal 142 3 2" xfId="25709"/>
    <cellStyle name="Normal 142 3 2 2" xfId="25710"/>
    <cellStyle name="Normal 142 3 2 3" xfId="25711"/>
    <cellStyle name="Normal 142 3 3" xfId="25712"/>
    <cellStyle name="Normal 142 3 4" xfId="25713"/>
    <cellStyle name="Normal 142 4" xfId="25714"/>
    <cellStyle name="Normal 142 4 2" xfId="25715"/>
    <cellStyle name="Normal 142 4 3" xfId="25716"/>
    <cellStyle name="Normal 142 5" xfId="25717"/>
    <cellStyle name="Normal 142 6" xfId="25718"/>
    <cellStyle name="Normal 143" xfId="25719"/>
    <cellStyle name="Normal 143 2" xfId="25720"/>
    <cellStyle name="Normal 143 2 2" xfId="25721"/>
    <cellStyle name="Normal 143 3" xfId="25722"/>
    <cellStyle name="Normal 143 3 2" xfId="25723"/>
    <cellStyle name="Normal 143 3 2 2" xfId="25724"/>
    <cellStyle name="Normal 143 3 2 3" xfId="25725"/>
    <cellStyle name="Normal 143 3 3" xfId="25726"/>
    <cellStyle name="Normal 143 3 4" xfId="25727"/>
    <cellStyle name="Normal 143 4" xfId="25728"/>
    <cellStyle name="Normal 143 4 2" xfId="25729"/>
    <cellStyle name="Normal 143 4 3" xfId="25730"/>
    <cellStyle name="Normal 143 5" xfId="25731"/>
    <cellStyle name="Normal 143 6" xfId="25732"/>
    <cellStyle name="Normal 144" xfId="25733"/>
    <cellStyle name="Normal 144 2" xfId="25734"/>
    <cellStyle name="Normal 144 2 2" xfId="25735"/>
    <cellStyle name="Normal 144 3" xfId="25736"/>
    <cellStyle name="Normal 144 3 2" xfId="25737"/>
    <cellStyle name="Normal 144 3 2 2" xfId="25738"/>
    <cellStyle name="Normal 144 3 2 3" xfId="25739"/>
    <cellStyle name="Normal 144 3 3" xfId="25740"/>
    <cellStyle name="Normal 144 3 4" xfId="25741"/>
    <cellStyle name="Normal 144 4" xfId="25742"/>
    <cellStyle name="Normal 144 4 2" xfId="25743"/>
    <cellStyle name="Normal 144 4 3" xfId="25744"/>
    <cellStyle name="Normal 144 5" xfId="25745"/>
    <cellStyle name="Normal 144 6" xfId="25746"/>
    <cellStyle name="Normal 145" xfId="25747"/>
    <cellStyle name="Normal 145 2" xfId="25748"/>
    <cellStyle name="Normal 145 2 2" xfId="25749"/>
    <cellStyle name="Normal 145 3" xfId="25750"/>
    <cellStyle name="Normal 145 3 2" xfId="25751"/>
    <cellStyle name="Normal 145 3 2 2" xfId="25752"/>
    <cellStyle name="Normal 145 3 2 3" xfId="25753"/>
    <cellStyle name="Normal 145 3 3" xfId="25754"/>
    <cellStyle name="Normal 145 3 4" xfId="25755"/>
    <cellStyle name="Normal 145 4" xfId="25756"/>
    <cellStyle name="Normal 145 4 2" xfId="25757"/>
    <cellStyle name="Normal 145 4 3" xfId="25758"/>
    <cellStyle name="Normal 145 5" xfId="25759"/>
    <cellStyle name="Normal 145 6" xfId="25760"/>
    <cellStyle name="Normal 146" xfId="25761"/>
    <cellStyle name="Normal 146 2" xfId="25762"/>
    <cellStyle name="Normal 146 2 2" xfId="25763"/>
    <cellStyle name="Normal 146 3" xfId="25764"/>
    <cellStyle name="Normal 146 3 2" xfId="25765"/>
    <cellStyle name="Normal 146 3 2 2" xfId="25766"/>
    <cellStyle name="Normal 146 3 2 3" xfId="25767"/>
    <cellStyle name="Normal 146 3 3" xfId="25768"/>
    <cellStyle name="Normal 146 3 4" xfId="25769"/>
    <cellStyle name="Normal 146 4" xfId="25770"/>
    <cellStyle name="Normal 146 4 2" xfId="25771"/>
    <cellStyle name="Normal 146 4 3" xfId="25772"/>
    <cellStyle name="Normal 146 5" xfId="25773"/>
    <cellStyle name="Normal 146 6" xfId="25774"/>
    <cellStyle name="Normal 147" xfId="25775"/>
    <cellStyle name="Normal 147 2" xfId="25776"/>
    <cellStyle name="Normal 147 2 2" xfId="25777"/>
    <cellStyle name="Normal 147 3" xfId="25778"/>
    <cellStyle name="Normal 147 3 2" xfId="25779"/>
    <cellStyle name="Normal 147 3 2 2" xfId="25780"/>
    <cellStyle name="Normal 147 3 2 3" xfId="25781"/>
    <cellStyle name="Normal 147 3 3" xfId="25782"/>
    <cellStyle name="Normal 147 3 4" xfId="25783"/>
    <cellStyle name="Normal 147 4" xfId="25784"/>
    <cellStyle name="Normal 147 4 2" xfId="25785"/>
    <cellStyle name="Normal 147 4 3" xfId="25786"/>
    <cellStyle name="Normal 147 5" xfId="25787"/>
    <cellStyle name="Normal 147 6" xfId="25788"/>
    <cellStyle name="Normal 148" xfId="25789"/>
    <cellStyle name="Normal 148 2" xfId="25790"/>
    <cellStyle name="Normal 149" xfId="25791"/>
    <cellStyle name="Normal 149 2" xfId="25792"/>
    <cellStyle name="Normal 15" xfId="25793"/>
    <cellStyle name="Normal 15 2" xfId="25794"/>
    <cellStyle name="Normal 15 2 2" xfId="25795"/>
    <cellStyle name="Normal 15 2 2 2" xfId="25796"/>
    <cellStyle name="Normal 15 2 3" xfId="25797"/>
    <cellStyle name="Normal 15 3" xfId="25798"/>
    <cellStyle name="Normal 15 3 2" xfId="25799"/>
    <cellStyle name="Normal 15 3 3" xfId="25800"/>
    <cellStyle name="Normal 15 4" xfId="25801"/>
    <cellStyle name="Normal 15 4 2" xfId="25802"/>
    <cellStyle name="Normal 15 4 3" xfId="25803"/>
    <cellStyle name="Normal 15 5" xfId="25804"/>
    <cellStyle name="Normal 15 5 2" xfId="25805"/>
    <cellStyle name="Normal 150" xfId="25806"/>
    <cellStyle name="Normal 150 2" xfId="25807"/>
    <cellStyle name="Normal 151" xfId="25808"/>
    <cellStyle name="Normal 151 2" xfId="25809"/>
    <cellStyle name="Normal 152" xfId="25810"/>
    <cellStyle name="Normal 152 2" xfId="25811"/>
    <cellStyle name="Normal 153" xfId="25812"/>
    <cellStyle name="Normal 153 2" xfId="25813"/>
    <cellStyle name="Normal 154" xfId="25814"/>
    <cellStyle name="Normal 154 2" xfId="25815"/>
    <cellStyle name="Normal 155" xfId="25816"/>
    <cellStyle name="Normal 155 2" xfId="25817"/>
    <cellStyle name="Normal 156" xfId="25818"/>
    <cellStyle name="Normal 156 2" xfId="25819"/>
    <cellStyle name="Normal 157" xfId="25820"/>
    <cellStyle name="Normal 157 2" xfId="25821"/>
    <cellStyle name="Normal 158" xfId="25822"/>
    <cellStyle name="Normal 158 2" xfId="25823"/>
    <cellStyle name="Normal 159" xfId="25824"/>
    <cellStyle name="Normal 159 2" xfId="25825"/>
    <cellStyle name="Normal 16" xfId="25826"/>
    <cellStyle name="Normal 16 2" xfId="25827"/>
    <cellStyle name="Normal 16 2 2" xfId="25828"/>
    <cellStyle name="Normal 16 2 2 2" xfId="25829"/>
    <cellStyle name="Normal 16 2 2 2 2" xfId="25830"/>
    <cellStyle name="Normal 16 2 2 2 3" xfId="25831"/>
    <cellStyle name="Normal 16 2 2 3" xfId="25832"/>
    <cellStyle name="Normal 16 2 3" xfId="25833"/>
    <cellStyle name="Normal 16 3" xfId="25834"/>
    <cellStyle name="Normal 16 3 2" xfId="25835"/>
    <cellStyle name="Normal 16 3 2 2" xfId="25836"/>
    <cellStyle name="Normal 16 3 3" xfId="25837"/>
    <cellStyle name="Normal 16 3 4" xfId="25838"/>
    <cellStyle name="Normal 16 4" xfId="25839"/>
    <cellStyle name="Normal 16 4 2" xfId="25840"/>
    <cellStyle name="Normal 16 4 2 2" xfId="25841"/>
    <cellStyle name="Normal 16 4 2 3" xfId="25842"/>
    <cellStyle name="Normal 16 4 3" xfId="25843"/>
    <cellStyle name="Normal 160" xfId="25844"/>
    <cellStyle name="Normal 160 2" xfId="25845"/>
    <cellStyle name="Normal 161" xfId="25846"/>
    <cellStyle name="Normal 161 2" xfId="25847"/>
    <cellStyle name="Normal 162" xfId="25848"/>
    <cellStyle name="Normal 162 2" xfId="25849"/>
    <cellStyle name="Normal 163" xfId="25850"/>
    <cellStyle name="Normal 163 2" xfId="25851"/>
    <cellStyle name="Normal 164" xfId="25852"/>
    <cellStyle name="Normal 164 2" xfId="25853"/>
    <cellStyle name="Normal 165" xfId="25854"/>
    <cellStyle name="Normal 165 2" xfId="25855"/>
    <cellStyle name="Normal 166" xfId="25856"/>
    <cellStyle name="Normal 166 2" xfId="25857"/>
    <cellStyle name="Normal 167" xfId="25858"/>
    <cellStyle name="Normal 167 2" xfId="25859"/>
    <cellStyle name="Normal 168" xfId="25860"/>
    <cellStyle name="Normal 168 2" xfId="25861"/>
    <cellStyle name="Normal 169" xfId="25862"/>
    <cellStyle name="Normal 169 2" xfId="25863"/>
    <cellStyle name="Normal 17" xfId="25864"/>
    <cellStyle name="Normal 17 2" xfId="25865"/>
    <cellStyle name="Normal 17 2 2" xfId="25866"/>
    <cellStyle name="Normal 17 2 2 2" xfId="25867"/>
    <cellStyle name="Normal 17 2 3" xfId="25868"/>
    <cellStyle name="Normal 17 3" xfId="25869"/>
    <cellStyle name="Normal 17 3 2" xfId="25870"/>
    <cellStyle name="Normal 17 3 3" xfId="25871"/>
    <cellStyle name="Normal 17 4" xfId="25872"/>
    <cellStyle name="Normal 17 4 2" xfId="25873"/>
    <cellStyle name="Normal 17 5" xfId="25874"/>
    <cellStyle name="Normal 170" xfId="25875"/>
    <cellStyle name="Normal 170 2" xfId="25876"/>
    <cellStyle name="Normal 171" xfId="25877"/>
    <cellStyle name="Normal 171 2" xfId="25878"/>
    <cellStyle name="Normal 172" xfId="25879"/>
    <cellStyle name="Normal 172 2" xfId="25880"/>
    <cellStyle name="Normal 173" xfId="25881"/>
    <cellStyle name="Normal 173 2" xfId="25882"/>
    <cellStyle name="Normal 174" xfId="25883"/>
    <cellStyle name="Normal 174 2" xfId="25884"/>
    <cellStyle name="Normal 175" xfId="25885"/>
    <cellStyle name="Normal 175 2" xfId="25886"/>
    <cellStyle name="Normal 176" xfId="25887"/>
    <cellStyle name="Normal 176 2" xfId="25888"/>
    <cellStyle name="Normal 177" xfId="25889"/>
    <cellStyle name="Normal 177 2" xfId="25890"/>
    <cellStyle name="Normal 178" xfId="25891"/>
    <cellStyle name="Normal 178 2" xfId="25892"/>
    <cellStyle name="Normal 179" xfId="25893"/>
    <cellStyle name="Normal 179 2" xfId="25894"/>
    <cellStyle name="Normal 18" xfId="25895"/>
    <cellStyle name="Normal 18 10" xfId="25896"/>
    <cellStyle name="Normal 18 10 2" xfId="25897"/>
    <cellStyle name="Normal 18 10 3" xfId="25898"/>
    <cellStyle name="Normal 18 10 4" xfId="25899"/>
    <cellStyle name="Normal 18 10 5" xfId="25900"/>
    <cellStyle name="Normal 18 10 6" xfId="25901"/>
    <cellStyle name="Normal 18 10 7" xfId="25902"/>
    <cellStyle name="Normal 18 10 8" xfId="25903"/>
    <cellStyle name="Normal 18 11" xfId="25904"/>
    <cellStyle name="Normal 18 12" xfId="25905"/>
    <cellStyle name="Normal 18 13" xfId="25906"/>
    <cellStyle name="Normal 18 14" xfId="25907"/>
    <cellStyle name="Normal 18 15" xfId="25908"/>
    <cellStyle name="Normal 18 16" xfId="25909"/>
    <cellStyle name="Normal 18 17" xfId="25910"/>
    <cellStyle name="Normal 18 2" xfId="25911"/>
    <cellStyle name="Normal 18 2 2" xfId="25912"/>
    <cellStyle name="Normal 18 2 2 2" xfId="25913"/>
    <cellStyle name="Normal 18 2 3" xfId="25914"/>
    <cellStyle name="Normal 18 2 4" xfId="25915"/>
    <cellStyle name="Normal 18 2 5" xfId="25916"/>
    <cellStyle name="Normal 18 2 6" xfId="25917"/>
    <cellStyle name="Normal 18 2 7" xfId="25918"/>
    <cellStyle name="Normal 18 2 8" xfId="25919"/>
    <cellStyle name="Normal 18 3" xfId="25920"/>
    <cellStyle name="Normal 18 3 2" xfId="25921"/>
    <cellStyle name="Normal 18 3 3" xfId="25922"/>
    <cellStyle name="Normal 18 3 4" xfId="25923"/>
    <cellStyle name="Normal 18 3 5" xfId="25924"/>
    <cellStyle name="Normal 18 3 6" xfId="25925"/>
    <cellStyle name="Normal 18 3 7" xfId="25926"/>
    <cellStyle name="Normal 18 3 8" xfId="25927"/>
    <cellStyle name="Normal 18 3 9" xfId="25928"/>
    <cellStyle name="Normal 18 4" xfId="25929"/>
    <cellStyle name="Normal 18 4 2" xfId="25930"/>
    <cellStyle name="Normal 18 4 3" xfId="25931"/>
    <cellStyle name="Normal 18 4 4" xfId="25932"/>
    <cellStyle name="Normal 18 4 5" xfId="25933"/>
    <cellStyle name="Normal 18 4 6" xfId="25934"/>
    <cellStyle name="Normal 18 4 7" xfId="25935"/>
    <cellStyle name="Normal 18 4 8" xfId="25936"/>
    <cellStyle name="Normal 18 4 9" xfId="25937"/>
    <cellStyle name="Normal 18 5" xfId="25938"/>
    <cellStyle name="Normal 18 5 2" xfId="25939"/>
    <cellStyle name="Normal 18 5 3" xfId="25940"/>
    <cellStyle name="Normal 18 5 4" xfId="25941"/>
    <cellStyle name="Normal 18 5 5" xfId="25942"/>
    <cellStyle name="Normal 18 5 6" xfId="25943"/>
    <cellStyle name="Normal 18 5 7" xfId="25944"/>
    <cellStyle name="Normal 18 5 8" xfId="25945"/>
    <cellStyle name="Normal 18 6" xfId="25946"/>
    <cellStyle name="Normal 18 6 2" xfId="25947"/>
    <cellStyle name="Normal 18 6 3" xfId="25948"/>
    <cellStyle name="Normal 18 6 4" xfId="25949"/>
    <cellStyle name="Normal 18 6 5" xfId="25950"/>
    <cellStyle name="Normal 18 6 6" xfId="25951"/>
    <cellStyle name="Normal 18 6 7" xfId="25952"/>
    <cellStyle name="Normal 18 6 8" xfId="25953"/>
    <cellStyle name="Normal 18 7" xfId="25954"/>
    <cellStyle name="Normal 18 7 2" xfId="25955"/>
    <cellStyle name="Normal 18 7 3" xfId="25956"/>
    <cellStyle name="Normal 18 7 4" xfId="25957"/>
    <cellStyle name="Normal 18 7 5" xfId="25958"/>
    <cellStyle name="Normal 18 7 6" xfId="25959"/>
    <cellStyle name="Normal 18 7 7" xfId="25960"/>
    <cellStyle name="Normal 18 7 8" xfId="25961"/>
    <cellStyle name="Normal 18 8" xfId="25962"/>
    <cellStyle name="Normal 18 8 2" xfId="25963"/>
    <cellStyle name="Normal 18 8 3" xfId="25964"/>
    <cellStyle name="Normal 18 8 4" xfId="25965"/>
    <cellStyle name="Normal 18 8 5" xfId="25966"/>
    <cellStyle name="Normal 18 8 6" xfId="25967"/>
    <cellStyle name="Normal 18 8 7" xfId="25968"/>
    <cellStyle name="Normal 18 8 8" xfId="25969"/>
    <cellStyle name="Normal 18 9" xfId="25970"/>
    <cellStyle name="Normal 18 9 2" xfId="25971"/>
    <cellStyle name="Normal 18 9 3" xfId="25972"/>
    <cellStyle name="Normal 18 9 4" xfId="25973"/>
    <cellStyle name="Normal 18 9 5" xfId="25974"/>
    <cellStyle name="Normal 18 9 6" xfId="25975"/>
    <cellStyle name="Normal 18 9 7" xfId="25976"/>
    <cellStyle name="Normal 18 9 8" xfId="25977"/>
    <cellStyle name="Normal 180" xfId="25978"/>
    <cellStyle name="Normal 180 2" xfId="25979"/>
    <cellStyle name="Normal 181" xfId="25980"/>
    <cellStyle name="Normal 181 2" xfId="25981"/>
    <cellStyle name="Normal 181 2 2" xfId="25982"/>
    <cellStyle name="Normal 181 3" xfId="25983"/>
    <cellStyle name="Normal 181 3 2" xfId="25984"/>
    <cellStyle name="Normal 181 3 2 2" xfId="25985"/>
    <cellStyle name="Normal 181 3 2 3" xfId="25986"/>
    <cellStyle name="Normal 181 3 3" xfId="25987"/>
    <cellStyle name="Normal 181 3 4" xfId="25988"/>
    <cellStyle name="Normal 181 4" xfId="25989"/>
    <cellStyle name="Normal 181 4 2" xfId="25990"/>
    <cellStyle name="Normal 181 4 3" xfId="25991"/>
    <cellStyle name="Normal 181 5" xfId="25992"/>
    <cellStyle name="Normal 181 6" xfId="25993"/>
    <cellStyle name="Normal 182" xfId="25994"/>
    <cellStyle name="Normal 182 2" xfId="25995"/>
    <cellStyle name="Normal 182 2 2" xfId="25996"/>
    <cellStyle name="Normal 182 3" xfId="25997"/>
    <cellStyle name="Normal 182 3 2" xfId="25998"/>
    <cellStyle name="Normal 182 3 2 2" xfId="25999"/>
    <cellStyle name="Normal 182 3 2 3" xfId="26000"/>
    <cellStyle name="Normal 182 3 3" xfId="26001"/>
    <cellStyle name="Normal 182 3 4" xfId="26002"/>
    <cellStyle name="Normal 182 4" xfId="26003"/>
    <cellStyle name="Normal 182 4 2" xfId="26004"/>
    <cellStyle name="Normal 182 4 3" xfId="26005"/>
    <cellStyle name="Normal 182 5" xfId="26006"/>
    <cellStyle name="Normal 182 6" xfId="26007"/>
    <cellStyle name="Normal 183" xfId="26008"/>
    <cellStyle name="Normal 183 2" xfId="26009"/>
    <cellStyle name="Normal 183 2 2" xfId="26010"/>
    <cellStyle name="Normal 183 3" xfId="26011"/>
    <cellStyle name="Normal 183 3 2" xfId="26012"/>
    <cellStyle name="Normal 183 3 2 2" xfId="26013"/>
    <cellStyle name="Normal 183 3 2 3" xfId="26014"/>
    <cellStyle name="Normal 183 3 3" xfId="26015"/>
    <cellStyle name="Normal 183 3 4" xfId="26016"/>
    <cellStyle name="Normal 183 4" xfId="26017"/>
    <cellStyle name="Normal 183 4 2" xfId="26018"/>
    <cellStyle name="Normal 183 4 3" xfId="26019"/>
    <cellStyle name="Normal 183 5" xfId="26020"/>
    <cellStyle name="Normal 183 6" xfId="26021"/>
    <cellStyle name="Normal 184" xfId="26022"/>
    <cellStyle name="Normal 184 2" xfId="26023"/>
    <cellStyle name="Normal 184 2 2" xfId="26024"/>
    <cellStyle name="Normal 184 3" xfId="26025"/>
    <cellStyle name="Normal 184 3 2" xfId="26026"/>
    <cellStyle name="Normal 184 3 2 2" xfId="26027"/>
    <cellStyle name="Normal 184 3 2 3" xfId="26028"/>
    <cellStyle name="Normal 184 3 3" xfId="26029"/>
    <cellStyle name="Normal 184 3 4" xfId="26030"/>
    <cellStyle name="Normal 184 4" xfId="26031"/>
    <cellStyle name="Normal 184 4 2" xfId="26032"/>
    <cellStyle name="Normal 184 4 3" xfId="26033"/>
    <cellStyle name="Normal 184 5" xfId="26034"/>
    <cellStyle name="Normal 184 6" xfId="26035"/>
    <cellStyle name="Normal 185" xfId="26036"/>
    <cellStyle name="Normal 185 2" xfId="26037"/>
    <cellStyle name="Normal 185 2 2" xfId="26038"/>
    <cellStyle name="Normal 185 3" xfId="26039"/>
    <cellStyle name="Normal 185 3 2" xfId="26040"/>
    <cellStyle name="Normal 185 3 2 2" xfId="26041"/>
    <cellStyle name="Normal 185 3 2 3" xfId="26042"/>
    <cellStyle name="Normal 185 3 3" xfId="26043"/>
    <cellStyle name="Normal 185 3 4" xfId="26044"/>
    <cellStyle name="Normal 185 4" xfId="26045"/>
    <cellStyle name="Normal 185 4 2" xfId="26046"/>
    <cellStyle name="Normal 185 4 3" xfId="26047"/>
    <cellStyle name="Normal 185 5" xfId="26048"/>
    <cellStyle name="Normal 185 6" xfId="26049"/>
    <cellStyle name="Normal 186" xfId="26050"/>
    <cellStyle name="Normal 186 2" xfId="26051"/>
    <cellStyle name="Normal 187" xfId="26052"/>
    <cellStyle name="Normal 187 2" xfId="26053"/>
    <cellStyle name="Normal 188" xfId="26054"/>
    <cellStyle name="Normal 188 2" xfId="26055"/>
    <cellStyle name="Normal 189" xfId="26056"/>
    <cellStyle name="Normal 189 2" xfId="26057"/>
    <cellStyle name="Normal 19" xfId="26058"/>
    <cellStyle name="Normal 19 10" xfId="26059"/>
    <cellStyle name="Normal 19 10 2" xfId="26060"/>
    <cellStyle name="Normal 19 10 3" xfId="26061"/>
    <cellStyle name="Normal 19 10 4" xfId="26062"/>
    <cellStyle name="Normal 19 10 5" xfId="26063"/>
    <cellStyle name="Normal 19 10 6" xfId="26064"/>
    <cellStyle name="Normal 19 10 7" xfId="26065"/>
    <cellStyle name="Normal 19 10 8" xfId="26066"/>
    <cellStyle name="Normal 19 11" xfId="26067"/>
    <cellStyle name="Normal 19 12" xfId="26068"/>
    <cellStyle name="Normal 19 13" xfId="26069"/>
    <cellStyle name="Normal 19 14" xfId="26070"/>
    <cellStyle name="Normal 19 15" xfId="26071"/>
    <cellStyle name="Normal 19 16" xfId="26072"/>
    <cellStyle name="Normal 19 17" xfId="26073"/>
    <cellStyle name="Normal 19 17 2" xfId="26074"/>
    <cellStyle name="Normal 19 17 2 2" xfId="26075"/>
    <cellStyle name="Normal 19 17 3" xfId="26076"/>
    <cellStyle name="Normal 19 2" xfId="26077"/>
    <cellStyle name="Normal 19 2 2" xfId="26078"/>
    <cellStyle name="Normal 19 2 2 2" xfId="26079"/>
    <cellStyle name="Normal 19 2 3" xfId="26080"/>
    <cellStyle name="Normal 19 2 3 2" xfId="26081"/>
    <cellStyle name="Normal 19 2 4" xfId="26082"/>
    <cellStyle name="Normal 19 2 5" xfId="26083"/>
    <cellStyle name="Normal 19 2 6" xfId="26084"/>
    <cellStyle name="Normal 19 2 7" xfId="26085"/>
    <cellStyle name="Normal 19 2 8" xfId="26086"/>
    <cellStyle name="Normal 19 3" xfId="26087"/>
    <cellStyle name="Normal 19 3 2" xfId="26088"/>
    <cellStyle name="Normal 19 3 2 2" xfId="26089"/>
    <cellStyle name="Normal 19 3 3" xfId="26090"/>
    <cellStyle name="Normal 19 3 3 2" xfId="26091"/>
    <cellStyle name="Normal 19 3 4" xfId="26092"/>
    <cellStyle name="Normal 19 3 5" xfId="26093"/>
    <cellStyle name="Normal 19 3 6" xfId="26094"/>
    <cellStyle name="Normal 19 3 7" xfId="26095"/>
    <cellStyle name="Normal 19 3 8" xfId="26096"/>
    <cellStyle name="Normal 19 4" xfId="26097"/>
    <cellStyle name="Normal 19 4 2" xfId="26098"/>
    <cellStyle name="Normal 19 4 3" xfId="26099"/>
    <cellStyle name="Normal 19 4 4" xfId="26100"/>
    <cellStyle name="Normal 19 4 5" xfId="26101"/>
    <cellStyle name="Normal 19 4 6" xfId="26102"/>
    <cellStyle name="Normal 19 4 7" xfId="26103"/>
    <cellStyle name="Normal 19 4 8" xfId="26104"/>
    <cellStyle name="Normal 19 4 9" xfId="26105"/>
    <cellStyle name="Normal 19 5" xfId="26106"/>
    <cellStyle name="Normal 19 5 2" xfId="26107"/>
    <cellStyle name="Normal 19 5 3" xfId="26108"/>
    <cellStyle name="Normal 19 5 4" xfId="26109"/>
    <cellStyle name="Normal 19 5 5" xfId="26110"/>
    <cellStyle name="Normal 19 5 6" xfId="26111"/>
    <cellStyle name="Normal 19 5 7" xfId="26112"/>
    <cellStyle name="Normal 19 5 8" xfId="26113"/>
    <cellStyle name="Normal 19 6" xfId="26114"/>
    <cellStyle name="Normal 19 6 2" xfId="26115"/>
    <cellStyle name="Normal 19 6 3" xfId="26116"/>
    <cellStyle name="Normal 19 6 4" xfId="26117"/>
    <cellStyle name="Normal 19 6 5" xfId="26118"/>
    <cellStyle name="Normal 19 6 6" xfId="26119"/>
    <cellStyle name="Normal 19 6 7" xfId="26120"/>
    <cellStyle name="Normal 19 6 8" xfId="26121"/>
    <cellStyle name="Normal 19 7" xfId="26122"/>
    <cellStyle name="Normal 19 7 2" xfId="26123"/>
    <cellStyle name="Normal 19 7 3" xfId="26124"/>
    <cellStyle name="Normal 19 7 4" xfId="26125"/>
    <cellStyle name="Normal 19 7 5" xfId="26126"/>
    <cellStyle name="Normal 19 7 6" xfId="26127"/>
    <cellStyle name="Normal 19 7 7" xfId="26128"/>
    <cellStyle name="Normal 19 7 8" xfId="26129"/>
    <cellStyle name="Normal 19 8" xfId="26130"/>
    <cellStyle name="Normal 19 8 2" xfId="26131"/>
    <cellStyle name="Normal 19 8 3" xfId="26132"/>
    <cellStyle name="Normal 19 8 4" xfId="26133"/>
    <cellStyle name="Normal 19 8 5" xfId="26134"/>
    <cellStyle name="Normal 19 8 6" xfId="26135"/>
    <cellStyle name="Normal 19 8 7" xfId="26136"/>
    <cellStyle name="Normal 19 8 8" xfId="26137"/>
    <cellStyle name="Normal 19 9" xfId="26138"/>
    <cellStyle name="Normal 19 9 2" xfId="26139"/>
    <cellStyle name="Normal 19 9 3" xfId="26140"/>
    <cellStyle name="Normal 19 9 4" xfId="26141"/>
    <cellStyle name="Normal 19 9 5" xfId="26142"/>
    <cellStyle name="Normal 19 9 6" xfId="26143"/>
    <cellStyle name="Normal 19 9 7" xfId="26144"/>
    <cellStyle name="Normal 19 9 8" xfId="26145"/>
    <cellStyle name="Normal 190" xfId="26146"/>
    <cellStyle name="Normal 190 2" xfId="26147"/>
    <cellStyle name="Normal 191" xfId="26148"/>
    <cellStyle name="Normal 191 2" xfId="26149"/>
    <cellStyle name="Normal 192" xfId="26150"/>
    <cellStyle name="Normal 192 2" xfId="26151"/>
    <cellStyle name="Normal 193" xfId="26152"/>
    <cellStyle name="Normal 193 2" xfId="26153"/>
    <cellStyle name="Normal 194" xfId="26154"/>
    <cellStyle name="Normal 194 2" xfId="26155"/>
    <cellStyle name="Normal 195" xfId="26156"/>
    <cellStyle name="Normal 195 2" xfId="26157"/>
    <cellStyle name="Normal 196" xfId="26158"/>
    <cellStyle name="Normal 196 2" xfId="26159"/>
    <cellStyle name="Normal 197" xfId="26160"/>
    <cellStyle name="Normal 197 2" xfId="26161"/>
    <cellStyle name="Normal 198" xfId="26162"/>
    <cellStyle name="Normal 198 2" xfId="26163"/>
    <cellStyle name="Normal 199" xfId="26164"/>
    <cellStyle name="Normal 199 2" xfId="26165"/>
    <cellStyle name="Normal 2" xfId="4"/>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44" xfId="46642"/>
    <cellStyle name="Normal 345" xfId="46645"/>
    <cellStyle name="Normal 346" xfId="46649"/>
    <cellStyle name="Normal 347" xfId="46653"/>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xfId="3" builtinId="5"/>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72" xfId="46644"/>
    <cellStyle name="Percent 73" xfId="46647"/>
    <cellStyle name="Percent 74" xfId="46651"/>
    <cellStyle name="Percent 75" xfId="46655"/>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 Id="rId43" Type="http://schemas.openxmlformats.org/officeDocument/2006/relationships/customXml" Target="../customXml/item5.xml"/></Relationships>
</file>

<file path=xl/ctrlProps/ctrlProp1.xml><?xml version="1.0" encoding="utf-8"?>
<formControlPr xmlns="http://schemas.microsoft.com/office/spreadsheetml/2009/9/main" objectType="Radio" checked="Checked" firstButton="1" fmlaLink="$Q$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fmlaLink="$Q$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Q$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Q$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fmlaLink="$Q$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Q$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firstButton="1" fmlaLink="$Q$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checked="Checked" firstButton="1" fmlaLink="$Q$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Q$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firstButton="1" fmlaLink="$Q$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Q$1" lockText="1" noThreeD="1"/>
</file>

<file path=xl/ctrlProps/ctrlProp3.xml><?xml version="1.0" encoding="utf-8"?>
<formControlPr xmlns="http://schemas.microsoft.com/office/spreadsheetml/2009/9/main" objectType="Radio" checked="Checked" firstButton="1" fmlaLink="$Q$1"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checked="Checked" firstButton="1" fmlaLink="$Q$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checked="Checked" firstButton="1" fmlaLink="$Q$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checked="Checked" firstButton="1" fmlaLink="$Q$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checked="Checked" firstButton="1" fmlaLink="$Q$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firstButton="1" fmlaLink="$Q$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checked="Checked" firstButton="1" fmlaLink="$Q$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checked="Checked" firstButton="1" fmlaLink="$Q$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checked="Checked" firstButton="1" fmlaLink="$Q$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checked="Checked" firstButton="1" fmlaLink="$Q$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checked="Checked" firstButton="1" fmlaLink="$Q$1" lockText="1" noThreeD="1"/>
</file>

<file path=xl/ctrlProps/ctrlProp5.xml><?xml version="1.0" encoding="utf-8"?>
<formControlPr xmlns="http://schemas.microsoft.com/office/spreadsheetml/2009/9/main" objectType="Radio" checked="Checked" firstButton="1" fmlaLink="$Q$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firstButton="1" fmlaLink="$Q$1" lockText="1" noThreeD="1"/>
</file>

<file path=xl/ctrlProps/ctrlProp52.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Q$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Q$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1676400</xdr:colOff>
          <xdr:row>7</xdr:row>
          <xdr:rowOff>53340</xdr:rowOff>
        </xdr:from>
        <xdr:to>
          <xdr:col>3</xdr:col>
          <xdr:colOff>556260</xdr:colOff>
          <xdr:row>7</xdr:row>
          <xdr:rowOff>144780</xdr:rowOff>
        </xdr:to>
        <xdr:sp macro="" textlink="">
          <xdr:nvSpPr>
            <xdr:cNvPr id="11265" name="Option Button 1"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441960</xdr:colOff>
          <xdr:row>7</xdr:row>
          <xdr:rowOff>7620</xdr:rowOff>
        </xdr:from>
        <xdr:to>
          <xdr:col>7</xdr:col>
          <xdr:colOff>7620</xdr:colOff>
          <xdr:row>8</xdr:row>
          <xdr:rowOff>0</xdr:rowOff>
        </xdr:to>
        <xdr:sp macro="" textlink="">
          <xdr:nvSpPr>
            <xdr:cNvPr id="11266" name="Option Button 2"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944880</xdr:colOff>
          <xdr:row>3</xdr:row>
          <xdr:rowOff>182880</xdr:rowOff>
        </xdr:from>
        <xdr:to>
          <xdr:col>1</xdr:col>
          <xdr:colOff>1424940</xdr:colOff>
          <xdr:row>4</xdr:row>
          <xdr:rowOff>45720</xdr:rowOff>
        </xdr:to>
        <xdr:sp macro="" textlink="">
          <xdr:nvSpPr>
            <xdr:cNvPr id="129025" name="Option Button 1" hidden="1">
              <a:extLst>
                <a:ext uri="{63B3BB69-23CF-44E3-9099-C40C66FF867C}">
                  <a14:compatExt spid="_x0000_s129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1356360</xdr:colOff>
          <xdr:row>3</xdr:row>
          <xdr:rowOff>160020</xdr:rowOff>
        </xdr:from>
        <xdr:to>
          <xdr:col>3</xdr:col>
          <xdr:colOff>510540</xdr:colOff>
          <xdr:row>4</xdr:row>
          <xdr:rowOff>76200</xdr:rowOff>
        </xdr:to>
        <xdr:sp macro="" textlink="">
          <xdr:nvSpPr>
            <xdr:cNvPr id="129026" name="Option Button 2" hidden="1">
              <a:extLst>
                <a:ext uri="{63B3BB69-23CF-44E3-9099-C40C66FF867C}">
                  <a14:compatExt spid="_x0000_s129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624840</xdr:colOff>
          <xdr:row>9</xdr:row>
          <xdr:rowOff>198120</xdr:rowOff>
        </xdr:from>
        <xdr:to>
          <xdr:col>5</xdr:col>
          <xdr:colOff>800100</xdr:colOff>
          <xdr:row>10</xdr:row>
          <xdr:rowOff>91440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472440</xdr:colOff>
          <xdr:row>9</xdr:row>
          <xdr:rowOff>167640</xdr:rowOff>
        </xdr:from>
        <xdr:to>
          <xdr:col>9</xdr:col>
          <xdr:colOff>533400</xdr:colOff>
          <xdr:row>10</xdr:row>
          <xdr:rowOff>160020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624840</xdr:colOff>
          <xdr:row>9</xdr:row>
          <xdr:rowOff>198120</xdr:rowOff>
        </xdr:from>
        <xdr:to>
          <xdr:col>5</xdr:col>
          <xdr:colOff>800100</xdr:colOff>
          <xdr:row>10</xdr:row>
          <xdr:rowOff>91440</xdr:rowOff>
        </xdr:to>
        <xdr:sp macro="" textlink="">
          <xdr:nvSpPr>
            <xdr:cNvPr id="130049" name="Option Button 1" hidden="1">
              <a:extLst>
                <a:ext uri="{63B3BB69-23CF-44E3-9099-C40C66FF867C}">
                  <a14:compatExt spid="_x0000_s130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472440</xdr:colOff>
          <xdr:row>9</xdr:row>
          <xdr:rowOff>167640</xdr:rowOff>
        </xdr:from>
        <xdr:to>
          <xdr:col>9</xdr:col>
          <xdr:colOff>533400</xdr:colOff>
          <xdr:row>10</xdr:row>
          <xdr:rowOff>160020</xdr:rowOff>
        </xdr:to>
        <xdr:sp macro="" textlink="">
          <xdr:nvSpPr>
            <xdr:cNvPr id="130050" name="Option Button 2" hidden="1">
              <a:extLst>
                <a:ext uri="{63B3BB69-23CF-44E3-9099-C40C66FF867C}">
                  <a14:compatExt spid="_x0000_s130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624840</xdr:colOff>
          <xdr:row>9</xdr:row>
          <xdr:rowOff>198120</xdr:rowOff>
        </xdr:from>
        <xdr:to>
          <xdr:col>5</xdr:col>
          <xdr:colOff>800100</xdr:colOff>
          <xdr:row>10</xdr:row>
          <xdr:rowOff>91440</xdr:rowOff>
        </xdr:to>
        <xdr:sp macro="" textlink="">
          <xdr:nvSpPr>
            <xdr:cNvPr id="131073" name="Option Button 1" hidden="1">
              <a:extLst>
                <a:ext uri="{63B3BB69-23CF-44E3-9099-C40C66FF867C}">
                  <a14:compatExt spid="_x0000_s131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472440</xdr:colOff>
          <xdr:row>9</xdr:row>
          <xdr:rowOff>167640</xdr:rowOff>
        </xdr:from>
        <xdr:to>
          <xdr:col>9</xdr:col>
          <xdr:colOff>533400</xdr:colOff>
          <xdr:row>10</xdr:row>
          <xdr:rowOff>160020</xdr:rowOff>
        </xdr:to>
        <xdr:sp macro="" textlink="">
          <xdr:nvSpPr>
            <xdr:cNvPr id="131074" name="Option Button 2" hidden="1">
              <a:extLst>
                <a:ext uri="{63B3BB69-23CF-44E3-9099-C40C66FF867C}">
                  <a14:compatExt spid="_x0000_s131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624840</xdr:colOff>
          <xdr:row>9</xdr:row>
          <xdr:rowOff>198120</xdr:rowOff>
        </xdr:from>
        <xdr:to>
          <xdr:col>5</xdr:col>
          <xdr:colOff>800100</xdr:colOff>
          <xdr:row>10</xdr:row>
          <xdr:rowOff>91440</xdr:rowOff>
        </xdr:to>
        <xdr:sp macro="" textlink="">
          <xdr:nvSpPr>
            <xdr:cNvPr id="132097" name="Option Button 1" hidden="1">
              <a:extLst>
                <a:ext uri="{63B3BB69-23CF-44E3-9099-C40C66FF867C}">
                  <a14:compatExt spid="_x0000_s1320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556260</xdr:colOff>
          <xdr:row>9</xdr:row>
          <xdr:rowOff>167640</xdr:rowOff>
        </xdr:from>
        <xdr:to>
          <xdr:col>9</xdr:col>
          <xdr:colOff>480060</xdr:colOff>
          <xdr:row>10</xdr:row>
          <xdr:rowOff>160020</xdr:rowOff>
        </xdr:to>
        <xdr:sp macro="" textlink="">
          <xdr:nvSpPr>
            <xdr:cNvPr id="132098" name="Option Button 2" hidden="1">
              <a:extLst>
                <a:ext uri="{63B3BB69-23CF-44E3-9099-C40C66FF867C}">
                  <a14:compatExt spid="_x0000_s1320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624840</xdr:colOff>
          <xdr:row>9</xdr:row>
          <xdr:rowOff>198120</xdr:rowOff>
        </xdr:from>
        <xdr:to>
          <xdr:col>5</xdr:col>
          <xdr:colOff>800100</xdr:colOff>
          <xdr:row>10</xdr:row>
          <xdr:rowOff>91440</xdr:rowOff>
        </xdr:to>
        <xdr:sp macro="" textlink="">
          <xdr:nvSpPr>
            <xdr:cNvPr id="133121" name="Option Button 1" hidden="1">
              <a:extLst>
                <a:ext uri="{63B3BB69-23CF-44E3-9099-C40C66FF867C}">
                  <a14:compatExt spid="_x0000_s1331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556260</xdr:colOff>
          <xdr:row>9</xdr:row>
          <xdr:rowOff>167640</xdr:rowOff>
        </xdr:from>
        <xdr:to>
          <xdr:col>9</xdr:col>
          <xdr:colOff>472440</xdr:colOff>
          <xdr:row>10</xdr:row>
          <xdr:rowOff>160020</xdr:rowOff>
        </xdr:to>
        <xdr:sp macro="" textlink="">
          <xdr:nvSpPr>
            <xdr:cNvPr id="133122" name="Option Button 2" hidden="1">
              <a:extLst>
                <a:ext uri="{63B3BB69-23CF-44E3-9099-C40C66FF867C}">
                  <a14:compatExt spid="_x0000_s1331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274320</xdr:colOff>
          <xdr:row>9</xdr:row>
          <xdr:rowOff>53340</xdr:rowOff>
        </xdr:from>
        <xdr:to>
          <xdr:col>5</xdr:col>
          <xdr:colOff>350520</xdr:colOff>
          <xdr:row>9</xdr:row>
          <xdr:rowOff>175260</xdr:rowOff>
        </xdr:to>
        <xdr:sp macro="" textlink="">
          <xdr:nvSpPr>
            <xdr:cNvPr id="3073" name="Option 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9</xdr:row>
          <xdr:rowOff>22860</xdr:rowOff>
        </xdr:from>
        <xdr:to>
          <xdr:col>9</xdr:col>
          <xdr:colOff>83820</xdr:colOff>
          <xdr:row>9</xdr:row>
          <xdr:rowOff>236220</xdr:rowOff>
        </xdr:to>
        <xdr:sp macro="" textlink="">
          <xdr:nvSpPr>
            <xdr:cNvPr id="3074" name="Option 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274320</xdr:colOff>
          <xdr:row>9</xdr:row>
          <xdr:rowOff>53340</xdr:rowOff>
        </xdr:from>
        <xdr:to>
          <xdr:col>5</xdr:col>
          <xdr:colOff>358140</xdr:colOff>
          <xdr:row>9</xdr:row>
          <xdr:rowOff>175260</xdr:rowOff>
        </xdr:to>
        <xdr:sp macro="" textlink="">
          <xdr:nvSpPr>
            <xdr:cNvPr id="4097" name="Option 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xdr:row>
          <xdr:rowOff>22860</xdr:rowOff>
        </xdr:from>
        <xdr:to>
          <xdr:col>9</xdr:col>
          <xdr:colOff>53340</xdr:colOff>
          <xdr:row>9</xdr:row>
          <xdr:rowOff>236220</xdr:rowOff>
        </xdr:to>
        <xdr:sp macro="" textlink="">
          <xdr:nvSpPr>
            <xdr:cNvPr id="4098" name="Option 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487680</xdr:colOff>
          <xdr:row>9</xdr:row>
          <xdr:rowOff>198120</xdr:rowOff>
        </xdr:from>
        <xdr:to>
          <xdr:col>5</xdr:col>
          <xdr:colOff>655320</xdr:colOff>
          <xdr:row>10</xdr:row>
          <xdr:rowOff>91440</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441960</xdr:colOff>
          <xdr:row>9</xdr:row>
          <xdr:rowOff>167640</xdr:rowOff>
        </xdr:from>
        <xdr:to>
          <xdr:col>9</xdr:col>
          <xdr:colOff>525780</xdr:colOff>
          <xdr:row>10</xdr:row>
          <xdr:rowOff>160020</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274320</xdr:colOff>
          <xdr:row>9</xdr:row>
          <xdr:rowOff>53340</xdr:rowOff>
        </xdr:from>
        <xdr:to>
          <xdr:col>5</xdr:col>
          <xdr:colOff>358140</xdr:colOff>
          <xdr:row>9</xdr:row>
          <xdr:rowOff>175260</xdr:rowOff>
        </xdr:to>
        <xdr:sp macro="" textlink="">
          <xdr:nvSpPr>
            <xdr:cNvPr id="32769" name="Option Button 1" hidden="1">
              <a:extLst>
                <a:ext uri="{63B3BB69-23CF-44E3-9099-C40C66FF867C}">
                  <a14:compatExt spid="_x0000_s327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xdr:row>
          <xdr:rowOff>22860</xdr:rowOff>
        </xdr:from>
        <xdr:to>
          <xdr:col>9</xdr:col>
          <xdr:colOff>38100</xdr:colOff>
          <xdr:row>9</xdr:row>
          <xdr:rowOff>236220</xdr:rowOff>
        </xdr:to>
        <xdr:sp macro="" textlink="">
          <xdr:nvSpPr>
            <xdr:cNvPr id="32770" name="Option Button 2" hidden="1">
              <a:extLst>
                <a:ext uri="{63B3BB69-23CF-44E3-9099-C40C66FF867C}">
                  <a14:compatExt spid="_x0000_s327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944880</xdr:colOff>
          <xdr:row>3</xdr:row>
          <xdr:rowOff>182880</xdr:rowOff>
        </xdr:from>
        <xdr:to>
          <xdr:col>1</xdr:col>
          <xdr:colOff>1424940</xdr:colOff>
          <xdr:row>4</xdr:row>
          <xdr:rowOff>45720</xdr:rowOff>
        </xdr:to>
        <xdr:sp macro="" textlink="">
          <xdr:nvSpPr>
            <xdr:cNvPr id="47105" name="Option Button 1" hidden="1">
              <a:extLst>
                <a:ext uri="{63B3BB69-23CF-44E3-9099-C40C66FF867C}">
                  <a14:compatExt spid="_x0000_s471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1356360</xdr:colOff>
          <xdr:row>3</xdr:row>
          <xdr:rowOff>160020</xdr:rowOff>
        </xdr:from>
        <xdr:to>
          <xdr:col>3</xdr:col>
          <xdr:colOff>510540</xdr:colOff>
          <xdr:row>4</xdr:row>
          <xdr:rowOff>76200</xdr:rowOff>
        </xdr:to>
        <xdr:sp macro="" textlink="">
          <xdr:nvSpPr>
            <xdr:cNvPr id="47106" name="Option Button 2" hidden="1">
              <a:extLst>
                <a:ext uri="{63B3BB69-23CF-44E3-9099-C40C66FF867C}">
                  <a14:compatExt spid="_x0000_s471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327660</xdr:colOff>
          <xdr:row>9</xdr:row>
          <xdr:rowOff>53340</xdr:rowOff>
        </xdr:from>
        <xdr:to>
          <xdr:col>5</xdr:col>
          <xdr:colOff>411480</xdr:colOff>
          <xdr:row>9</xdr:row>
          <xdr:rowOff>175260</xdr:rowOff>
        </xdr:to>
        <xdr:sp macro="" textlink="">
          <xdr:nvSpPr>
            <xdr:cNvPr id="6145" name="Option Button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281940</xdr:colOff>
          <xdr:row>9</xdr:row>
          <xdr:rowOff>22860</xdr:rowOff>
        </xdr:from>
        <xdr:to>
          <xdr:col>8</xdr:col>
          <xdr:colOff>167640</xdr:colOff>
          <xdr:row>9</xdr:row>
          <xdr:rowOff>236220</xdr:rowOff>
        </xdr:to>
        <xdr:sp macro="" textlink="">
          <xdr:nvSpPr>
            <xdr:cNvPr id="6146" name="Option Button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342900</xdr:colOff>
          <xdr:row>9</xdr:row>
          <xdr:rowOff>53340</xdr:rowOff>
        </xdr:from>
        <xdr:to>
          <xdr:col>5</xdr:col>
          <xdr:colOff>426720</xdr:colOff>
          <xdr:row>9</xdr:row>
          <xdr:rowOff>175260</xdr:rowOff>
        </xdr:to>
        <xdr:sp macro="" textlink="">
          <xdr:nvSpPr>
            <xdr:cNvPr id="35841" name="Option Button 1" hidden="1">
              <a:extLst>
                <a:ext uri="{63B3BB69-23CF-44E3-9099-C40C66FF867C}">
                  <a14:compatExt spid="_x0000_s358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22860</xdr:rowOff>
        </xdr:from>
        <xdr:to>
          <xdr:col>8</xdr:col>
          <xdr:colOff>76200</xdr:colOff>
          <xdr:row>9</xdr:row>
          <xdr:rowOff>236220</xdr:rowOff>
        </xdr:to>
        <xdr:sp macro="" textlink="">
          <xdr:nvSpPr>
            <xdr:cNvPr id="35842" name="Option Button 2" hidden="1">
              <a:extLst>
                <a:ext uri="{63B3BB69-23CF-44E3-9099-C40C66FF867C}">
                  <a14:compatExt spid="_x0000_s358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381000</xdr:colOff>
          <xdr:row>9</xdr:row>
          <xdr:rowOff>53340</xdr:rowOff>
        </xdr:from>
        <xdr:to>
          <xdr:col>5</xdr:col>
          <xdr:colOff>464820</xdr:colOff>
          <xdr:row>9</xdr:row>
          <xdr:rowOff>175260</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9</xdr:row>
          <xdr:rowOff>22860</xdr:rowOff>
        </xdr:from>
        <xdr:to>
          <xdr:col>8</xdr:col>
          <xdr:colOff>106680</xdr:colOff>
          <xdr:row>9</xdr:row>
          <xdr:rowOff>236220</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175260</xdr:colOff>
          <xdr:row>8</xdr:row>
          <xdr:rowOff>15240</xdr:rowOff>
        </xdr:from>
        <xdr:to>
          <xdr:col>5</xdr:col>
          <xdr:colOff>175260</xdr:colOff>
          <xdr:row>9</xdr:row>
          <xdr:rowOff>30480</xdr:rowOff>
        </xdr:to>
        <xdr:sp macro="" textlink="">
          <xdr:nvSpPr>
            <xdr:cNvPr id="37889" name="Option Button 1" hidden="1">
              <a:extLst>
                <a:ext uri="{63B3BB69-23CF-44E3-9099-C40C66FF867C}">
                  <a14:compatExt spid="_x0000_s378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xdr:row>
          <xdr:rowOff>175260</xdr:rowOff>
        </xdr:from>
        <xdr:to>
          <xdr:col>7</xdr:col>
          <xdr:colOff>441960</xdr:colOff>
          <xdr:row>9</xdr:row>
          <xdr:rowOff>83820</xdr:rowOff>
        </xdr:to>
        <xdr:sp macro="" textlink="">
          <xdr:nvSpPr>
            <xdr:cNvPr id="37890" name="Option Button 2" hidden="1">
              <a:extLst>
                <a:ext uri="{63B3BB69-23CF-44E3-9099-C40C66FF867C}">
                  <a14:compatExt spid="_x0000_s378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487680</xdr:colOff>
          <xdr:row>9</xdr:row>
          <xdr:rowOff>198120</xdr:rowOff>
        </xdr:from>
        <xdr:to>
          <xdr:col>5</xdr:col>
          <xdr:colOff>655320</xdr:colOff>
          <xdr:row>10</xdr:row>
          <xdr:rowOff>91440</xdr:rowOff>
        </xdr:to>
        <xdr:sp macro="" textlink="">
          <xdr:nvSpPr>
            <xdr:cNvPr id="8193" name="Option 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9</xdr:row>
          <xdr:rowOff>167640</xdr:rowOff>
        </xdr:from>
        <xdr:to>
          <xdr:col>9</xdr:col>
          <xdr:colOff>647700</xdr:colOff>
          <xdr:row>10</xdr:row>
          <xdr:rowOff>160020</xdr:rowOff>
        </xdr:to>
        <xdr:sp macro="" textlink="">
          <xdr:nvSpPr>
            <xdr:cNvPr id="8194" name="Option Button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495300</xdr:colOff>
          <xdr:row>9</xdr:row>
          <xdr:rowOff>190500</xdr:rowOff>
        </xdr:from>
        <xdr:to>
          <xdr:col>5</xdr:col>
          <xdr:colOff>662940</xdr:colOff>
          <xdr:row>10</xdr:row>
          <xdr:rowOff>83820</xdr:rowOff>
        </xdr:to>
        <xdr:sp macro="" textlink="">
          <xdr:nvSpPr>
            <xdr:cNvPr id="9217" name="Option Button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9</xdr:row>
          <xdr:rowOff>152400</xdr:rowOff>
        </xdr:from>
        <xdr:to>
          <xdr:col>9</xdr:col>
          <xdr:colOff>640080</xdr:colOff>
          <xdr:row>10</xdr:row>
          <xdr:rowOff>144780</xdr:rowOff>
        </xdr:to>
        <xdr:sp macro="" textlink="">
          <xdr:nvSpPr>
            <xdr:cNvPr id="9218" name="Option Button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487680</xdr:colOff>
          <xdr:row>9</xdr:row>
          <xdr:rowOff>198120</xdr:rowOff>
        </xdr:from>
        <xdr:to>
          <xdr:col>5</xdr:col>
          <xdr:colOff>655320</xdr:colOff>
          <xdr:row>10</xdr:row>
          <xdr:rowOff>91440</xdr:rowOff>
        </xdr:to>
        <xdr:sp macro="" textlink="">
          <xdr:nvSpPr>
            <xdr:cNvPr id="10241" name="Option Button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9</xdr:row>
          <xdr:rowOff>167640</xdr:rowOff>
        </xdr:from>
        <xdr:to>
          <xdr:col>9</xdr:col>
          <xdr:colOff>655320</xdr:colOff>
          <xdr:row>10</xdr:row>
          <xdr:rowOff>160020</xdr:rowOff>
        </xdr:to>
        <xdr:sp macro="" textlink="">
          <xdr:nvSpPr>
            <xdr:cNvPr id="10242" name="Option Button 2" hidden="1">
              <a:extLst>
                <a:ext uri="{63B3BB69-23CF-44E3-9099-C40C66FF867C}">
                  <a14:compatExt spid="_x0000_s1024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944880</xdr:colOff>
          <xdr:row>3</xdr:row>
          <xdr:rowOff>182880</xdr:rowOff>
        </xdr:from>
        <xdr:to>
          <xdr:col>1</xdr:col>
          <xdr:colOff>1424940</xdr:colOff>
          <xdr:row>4</xdr:row>
          <xdr:rowOff>45720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1356360</xdr:colOff>
          <xdr:row>3</xdr:row>
          <xdr:rowOff>160020</xdr:rowOff>
        </xdr:from>
        <xdr:to>
          <xdr:col>3</xdr:col>
          <xdr:colOff>510540</xdr:colOff>
          <xdr:row>4</xdr:row>
          <xdr:rowOff>76200</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944880</xdr:colOff>
          <xdr:row>3</xdr:row>
          <xdr:rowOff>182880</xdr:rowOff>
        </xdr:from>
        <xdr:to>
          <xdr:col>1</xdr:col>
          <xdr:colOff>1424940</xdr:colOff>
          <xdr:row>4</xdr:row>
          <xdr:rowOff>45720</xdr:rowOff>
        </xdr:to>
        <xdr:sp macro="" textlink="">
          <xdr:nvSpPr>
            <xdr:cNvPr id="122881" name="Option Button 1" hidden="1">
              <a:extLst>
                <a:ext uri="{63B3BB69-23CF-44E3-9099-C40C66FF867C}">
                  <a14:compatExt spid="_x0000_s1228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1356360</xdr:colOff>
          <xdr:row>3</xdr:row>
          <xdr:rowOff>160020</xdr:rowOff>
        </xdr:from>
        <xdr:to>
          <xdr:col>3</xdr:col>
          <xdr:colOff>510540</xdr:colOff>
          <xdr:row>4</xdr:row>
          <xdr:rowOff>76200</xdr:rowOff>
        </xdr:to>
        <xdr:sp macro="" textlink="">
          <xdr:nvSpPr>
            <xdr:cNvPr id="122882" name="Option Button 2" hidden="1">
              <a:extLst>
                <a:ext uri="{63B3BB69-23CF-44E3-9099-C40C66FF867C}">
                  <a14:compatExt spid="_x0000_s1228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944880</xdr:colOff>
          <xdr:row>3</xdr:row>
          <xdr:rowOff>182880</xdr:rowOff>
        </xdr:from>
        <xdr:to>
          <xdr:col>1</xdr:col>
          <xdr:colOff>1424940</xdr:colOff>
          <xdr:row>4</xdr:row>
          <xdr:rowOff>45720</xdr:rowOff>
        </xdr:to>
        <xdr:sp macro="" textlink="">
          <xdr:nvSpPr>
            <xdr:cNvPr id="123905" name="Option Button 1" hidden="1">
              <a:extLst>
                <a:ext uri="{63B3BB69-23CF-44E3-9099-C40C66FF867C}">
                  <a14:compatExt spid="_x0000_s12390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1356360</xdr:colOff>
          <xdr:row>3</xdr:row>
          <xdr:rowOff>160020</xdr:rowOff>
        </xdr:from>
        <xdr:to>
          <xdr:col>3</xdr:col>
          <xdr:colOff>510540</xdr:colOff>
          <xdr:row>4</xdr:row>
          <xdr:rowOff>76200</xdr:rowOff>
        </xdr:to>
        <xdr:sp macro="" textlink="">
          <xdr:nvSpPr>
            <xdr:cNvPr id="123906" name="Option Button 2" hidden="1">
              <a:extLst>
                <a:ext uri="{63B3BB69-23CF-44E3-9099-C40C66FF867C}">
                  <a14:compatExt spid="_x0000_s12390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944880</xdr:colOff>
          <xdr:row>3</xdr:row>
          <xdr:rowOff>182880</xdr:rowOff>
        </xdr:from>
        <xdr:to>
          <xdr:col>1</xdr:col>
          <xdr:colOff>1424940</xdr:colOff>
          <xdr:row>4</xdr:row>
          <xdr:rowOff>45720</xdr:rowOff>
        </xdr:to>
        <xdr:sp macro="" textlink="">
          <xdr:nvSpPr>
            <xdr:cNvPr id="124929" name="Option Button 1" hidden="1">
              <a:extLst>
                <a:ext uri="{63B3BB69-23CF-44E3-9099-C40C66FF867C}">
                  <a14:compatExt spid="_x0000_s1249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1356360</xdr:colOff>
          <xdr:row>3</xdr:row>
          <xdr:rowOff>160020</xdr:rowOff>
        </xdr:from>
        <xdr:to>
          <xdr:col>3</xdr:col>
          <xdr:colOff>510540</xdr:colOff>
          <xdr:row>4</xdr:row>
          <xdr:rowOff>76200</xdr:rowOff>
        </xdr:to>
        <xdr:sp macro="" textlink="">
          <xdr:nvSpPr>
            <xdr:cNvPr id="124930" name="Option Button 2" hidden="1">
              <a:extLst>
                <a:ext uri="{63B3BB69-23CF-44E3-9099-C40C66FF867C}">
                  <a14:compatExt spid="_x0000_s1249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944880</xdr:colOff>
          <xdr:row>3</xdr:row>
          <xdr:rowOff>182880</xdr:rowOff>
        </xdr:from>
        <xdr:to>
          <xdr:col>1</xdr:col>
          <xdr:colOff>1424940</xdr:colOff>
          <xdr:row>4</xdr:row>
          <xdr:rowOff>45720</xdr:rowOff>
        </xdr:to>
        <xdr:sp macro="" textlink="">
          <xdr:nvSpPr>
            <xdr:cNvPr id="125953" name="Option Button 1" hidden="1">
              <a:extLst>
                <a:ext uri="{63B3BB69-23CF-44E3-9099-C40C66FF867C}">
                  <a14:compatExt spid="_x0000_s1259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1356360</xdr:colOff>
          <xdr:row>3</xdr:row>
          <xdr:rowOff>160020</xdr:rowOff>
        </xdr:from>
        <xdr:to>
          <xdr:col>3</xdr:col>
          <xdr:colOff>510540</xdr:colOff>
          <xdr:row>4</xdr:row>
          <xdr:rowOff>76200</xdr:rowOff>
        </xdr:to>
        <xdr:sp macro="" textlink="">
          <xdr:nvSpPr>
            <xdr:cNvPr id="125954" name="Option Button 2" hidden="1">
              <a:extLst>
                <a:ext uri="{63B3BB69-23CF-44E3-9099-C40C66FF867C}">
                  <a14:compatExt spid="_x0000_s1259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944880</xdr:colOff>
          <xdr:row>3</xdr:row>
          <xdr:rowOff>182880</xdr:rowOff>
        </xdr:from>
        <xdr:to>
          <xdr:col>1</xdr:col>
          <xdr:colOff>1424940</xdr:colOff>
          <xdr:row>4</xdr:row>
          <xdr:rowOff>45720</xdr:rowOff>
        </xdr:to>
        <xdr:sp macro="" textlink="">
          <xdr:nvSpPr>
            <xdr:cNvPr id="126977" name="Option Button 1" hidden="1">
              <a:extLst>
                <a:ext uri="{63B3BB69-23CF-44E3-9099-C40C66FF867C}">
                  <a14:compatExt spid="_x0000_s1269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1356360</xdr:colOff>
          <xdr:row>3</xdr:row>
          <xdr:rowOff>160020</xdr:rowOff>
        </xdr:from>
        <xdr:to>
          <xdr:col>3</xdr:col>
          <xdr:colOff>510540</xdr:colOff>
          <xdr:row>4</xdr:row>
          <xdr:rowOff>76200</xdr:rowOff>
        </xdr:to>
        <xdr:sp macro="" textlink="">
          <xdr:nvSpPr>
            <xdr:cNvPr id="126978" name="Option Button 2" hidden="1">
              <a:extLst>
                <a:ext uri="{63B3BB69-23CF-44E3-9099-C40C66FF867C}">
                  <a14:compatExt spid="_x0000_s1269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944880</xdr:colOff>
          <xdr:row>3</xdr:row>
          <xdr:rowOff>182880</xdr:rowOff>
        </xdr:from>
        <xdr:to>
          <xdr:col>1</xdr:col>
          <xdr:colOff>1424940</xdr:colOff>
          <xdr:row>4</xdr:row>
          <xdr:rowOff>45720</xdr:rowOff>
        </xdr:to>
        <xdr:sp macro="" textlink="">
          <xdr:nvSpPr>
            <xdr:cNvPr id="128001" name="Option Button 1" hidden="1">
              <a:extLst>
                <a:ext uri="{63B3BB69-23CF-44E3-9099-C40C66FF867C}">
                  <a14:compatExt spid="_x0000_s1280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1356360</xdr:colOff>
          <xdr:row>3</xdr:row>
          <xdr:rowOff>160020</xdr:rowOff>
        </xdr:from>
        <xdr:to>
          <xdr:col>3</xdr:col>
          <xdr:colOff>510540</xdr:colOff>
          <xdr:row>4</xdr:row>
          <xdr:rowOff>76200</xdr:rowOff>
        </xdr:to>
        <xdr:sp macro="" textlink="">
          <xdr:nvSpPr>
            <xdr:cNvPr id="128002" name="Option Button 2" hidden="1">
              <a:extLst>
                <a:ext uri="{63B3BB69-23CF-44E3-9099-C40C66FF867C}">
                  <a14:compatExt spid="_x0000_s1280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1 - Application Filing Requirements/Testing Protocols for Models and Appendices/2014 IRM Rate Generator_V2.3_FOR 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FIN\REG\RateApp\2016RateAppAdmin\2015_Filing_Requirements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 2-Z_Tariff"/>
      <sheetName val="App. 2-Z_Tariff (2016)"/>
      <sheetName val="App. 2-Z_Tariff (2017)"/>
      <sheetName val="App. 2-Z_Tariff (2018)"/>
      <sheetName val="App. 2-Z_Tariff (2019)"/>
      <sheetName val="App. 2-Z_Tariff (2020)"/>
      <sheetName val="lists"/>
      <sheetName val="lists2"/>
      <sheetName val="Sheet19"/>
      <sheetName val="Sheet1"/>
      <sheetName val="App.2-W_Bill Impacts Res 2016"/>
      <sheetName val="App.2-Y_MIFRS Summary Impacts"/>
      <sheetName val="App.2-V_Rev_Reconciliation"/>
      <sheetName val="App.2-W_Bill Impacts"/>
    </sheetNames>
    <sheetDataSet>
      <sheetData sheetId="0">
        <row r="16">
          <cell r="E16" t="str">
            <v>EB-2015-0004</v>
          </cell>
        </row>
        <row r="24">
          <cell r="E24">
            <v>2016</v>
          </cell>
        </row>
        <row r="26">
          <cell r="E26">
            <v>2015</v>
          </cell>
        </row>
        <row r="28">
          <cell r="E28">
            <v>2012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refreshError="1"/>
      <sheetData sheetId="69"/>
      <sheetData sheetId="70"/>
      <sheetData sheetId="71"/>
      <sheetData sheetId="72"/>
      <sheetData sheetId="73"/>
      <sheetData sheetId="74">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75" refreshError="1"/>
      <sheetData sheetId="76" refreshError="1"/>
      <sheetData sheetId="77" refreshError="1"/>
      <sheetData sheetId="78"/>
      <sheetData sheetId="79" refreshError="1"/>
      <sheetData sheetId="80" refreshError="1"/>
      <sheetData sheetId="8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omments" Target="../comments8.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omments" Target="../comments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mments" Target="../comments10.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omments" Target="../comments11.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omments" Target="../comments12.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6" Type="http://schemas.openxmlformats.org/officeDocument/2006/relationships/comments" Target="../comments13.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 Id="rId6" Type="http://schemas.openxmlformats.org/officeDocument/2006/relationships/comments" Target="../comments14.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7.bin"/><Relationship Id="rId6" Type="http://schemas.openxmlformats.org/officeDocument/2006/relationships/comments" Target="../comments15.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8.bin"/><Relationship Id="rId6" Type="http://schemas.openxmlformats.org/officeDocument/2006/relationships/comments" Target="../comments16.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9.bin"/><Relationship Id="rId6" Type="http://schemas.openxmlformats.org/officeDocument/2006/relationships/comments" Target="../comments17.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0.bin"/><Relationship Id="rId6" Type="http://schemas.openxmlformats.org/officeDocument/2006/relationships/comments" Target="../comments18.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1.bin"/><Relationship Id="rId6" Type="http://schemas.openxmlformats.org/officeDocument/2006/relationships/comments" Target="../comments1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2.bin"/><Relationship Id="rId6" Type="http://schemas.openxmlformats.org/officeDocument/2006/relationships/comments" Target="../comments20.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3.bin"/><Relationship Id="rId6" Type="http://schemas.openxmlformats.org/officeDocument/2006/relationships/comments" Target="../comments21.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4.bin"/><Relationship Id="rId6" Type="http://schemas.openxmlformats.org/officeDocument/2006/relationships/comments" Target="../comments22.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5.bin"/><Relationship Id="rId6" Type="http://schemas.openxmlformats.org/officeDocument/2006/relationships/comments" Target="../comments23.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6.bin"/><Relationship Id="rId6" Type="http://schemas.openxmlformats.org/officeDocument/2006/relationships/comments" Target="../comments24.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7.bin"/><Relationship Id="rId6" Type="http://schemas.openxmlformats.org/officeDocument/2006/relationships/comments" Target="../comments25.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8.bin"/><Relationship Id="rId6" Type="http://schemas.openxmlformats.org/officeDocument/2006/relationships/comments" Target="../comments26.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mments" Target="../comments5.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mments" Target="../comments6.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omments" Target="../comments7.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F88"/>
  <sheetViews>
    <sheetView view="pageBreakPreview" topLeftCell="A5" zoomScale="130" zoomScaleNormal="70" zoomScaleSheetLayoutView="130" workbookViewId="0">
      <selection activeCell="D74" sqref="D74"/>
    </sheetView>
  </sheetViews>
  <sheetFormatPr defaultColWidth="9.109375" defaultRowHeight="14.4" x14ac:dyDescent="0.3"/>
  <cols>
    <col min="1" max="1" width="1.88671875" style="170" customWidth="1"/>
    <col min="2" max="2" width="22" style="170" customWidth="1"/>
    <col min="3" max="3" width="33.88671875" style="170" customWidth="1"/>
    <col min="4" max="4" width="15.88671875" style="170" customWidth="1"/>
    <col min="5" max="5" width="21.33203125" style="170" customWidth="1"/>
    <col min="6" max="6" width="1.6640625" style="170" customWidth="1"/>
    <col min="7" max="16384" width="9.109375" style="170"/>
  </cols>
  <sheetData>
    <row r="1" spans="2:5" ht="6.75" customHeight="1" x14ac:dyDescent="0.3"/>
    <row r="2" spans="2:5" ht="6.75" customHeight="1" x14ac:dyDescent="0.3"/>
    <row r="3" spans="2:5" ht="6.75" customHeight="1" x14ac:dyDescent="0.3"/>
    <row r="4" spans="2:5" ht="6.75" customHeight="1" x14ac:dyDescent="0.3"/>
    <row r="5" spans="2:5" ht="17.399999999999999" x14ac:dyDescent="0.3">
      <c r="C5" s="166" t="s">
        <v>134</v>
      </c>
    </row>
    <row r="6" spans="2:5" ht="17.399999999999999" x14ac:dyDescent="0.3">
      <c r="C6" s="166" t="s">
        <v>0</v>
      </c>
    </row>
    <row r="7" spans="2:5" ht="6.75" customHeight="1" x14ac:dyDescent="0.3"/>
    <row r="8" spans="2:5" ht="6.75" customHeight="1" thickBot="1" x14ac:dyDescent="0.35"/>
    <row r="9" spans="2:5" ht="15" thickBot="1" x14ac:dyDescent="0.35">
      <c r="B9" s="291" t="s">
        <v>121</v>
      </c>
      <c r="C9" s="292"/>
      <c r="D9" s="292"/>
      <c r="E9" s="293"/>
    </row>
    <row r="10" spans="2:5" ht="49.5" customHeight="1" thickBot="1" x14ac:dyDescent="0.35">
      <c r="B10" s="192" t="s">
        <v>65</v>
      </c>
      <c r="C10" s="171"/>
      <c r="D10" s="171">
        <v>2017</v>
      </c>
      <c r="E10" s="171" t="s">
        <v>135</v>
      </c>
    </row>
    <row r="11" spans="2:5" ht="15" customHeight="1" x14ac:dyDescent="0.3">
      <c r="B11" s="288" t="s">
        <v>66</v>
      </c>
      <c r="C11" s="219" t="s">
        <v>67</v>
      </c>
      <c r="D11" s="187">
        <f>'Res (800)'!H23+'Res (800)'!H29</f>
        <v>28.68</v>
      </c>
      <c r="E11" s="281">
        <f>'Res (800)'!L23+'Res (800)'!L29</f>
        <v>28.910000000000004</v>
      </c>
    </row>
    <row r="12" spans="2:5" x14ac:dyDescent="0.3">
      <c r="B12" s="289"/>
      <c r="C12" s="220" t="s">
        <v>68</v>
      </c>
      <c r="D12" s="188"/>
      <c r="E12" s="282">
        <f>'Res (800)'!N23+'Res (800)'!N29</f>
        <v>0.23000000000000043</v>
      </c>
    </row>
    <row r="13" spans="2:5" x14ac:dyDescent="0.3">
      <c r="B13" s="289"/>
      <c r="C13" s="221" t="s">
        <v>69</v>
      </c>
      <c r="D13" s="189"/>
      <c r="E13" s="283">
        <f>E12/D11</f>
        <v>8.0195258019525959E-3</v>
      </c>
    </row>
    <row r="14" spans="2:5" x14ac:dyDescent="0.3">
      <c r="B14" s="289"/>
      <c r="C14" s="221" t="s">
        <v>70</v>
      </c>
      <c r="D14" s="189"/>
      <c r="E14" s="284">
        <f>'Res (800)'!O79</f>
        <v>1.5392537413712153E-3</v>
      </c>
    </row>
    <row r="15" spans="2:5" ht="15" thickBot="1" x14ac:dyDescent="0.35">
      <c r="B15" s="290"/>
      <c r="C15" s="222" t="s">
        <v>71</v>
      </c>
      <c r="D15" s="190"/>
      <c r="E15" s="285">
        <f>'Res (800)'!O65</f>
        <v>1.0169939810291503E-2</v>
      </c>
    </row>
    <row r="16" spans="2:5" x14ac:dyDescent="0.3">
      <c r="B16" s="288" t="s">
        <v>122</v>
      </c>
      <c r="C16" s="219" t="s">
        <v>67</v>
      </c>
      <c r="D16" s="187">
        <f>'Res (750)'!H23+'Res (750)'!H29</f>
        <v>27.925000000000004</v>
      </c>
      <c r="E16" s="281">
        <f>'Res (750)'!L23+'Res (750)'!L29</f>
        <v>28.385000000000002</v>
      </c>
    </row>
    <row r="17" spans="2:5" x14ac:dyDescent="0.3">
      <c r="B17" s="289"/>
      <c r="C17" s="220" t="s">
        <v>68</v>
      </c>
      <c r="D17" s="188"/>
      <c r="E17" s="282">
        <f>'Res (750)'!N23+'Res (750)'!N29</f>
        <v>0.45999999999999996</v>
      </c>
    </row>
    <row r="18" spans="2:5" x14ac:dyDescent="0.3">
      <c r="B18" s="289"/>
      <c r="C18" s="221" t="s">
        <v>69</v>
      </c>
      <c r="D18" s="189"/>
      <c r="E18" s="283">
        <f>E17/D16</f>
        <v>1.6472694717994625E-2</v>
      </c>
    </row>
    <row r="19" spans="2:5" x14ac:dyDescent="0.3">
      <c r="B19" s="289"/>
      <c r="C19" s="221" t="s">
        <v>70</v>
      </c>
      <c r="D19" s="189"/>
      <c r="E19" s="284">
        <f>'Res (750)'!O79</f>
        <v>3.8437121538084026E-3</v>
      </c>
    </row>
    <row r="20" spans="2:5" ht="15" thickBot="1" x14ac:dyDescent="0.35">
      <c r="B20" s="290"/>
      <c r="C20" s="222" t="s">
        <v>71</v>
      </c>
      <c r="D20" s="190"/>
      <c r="E20" s="285">
        <f>'Res (750)'!O65</f>
        <v>1.24099122287209E-2</v>
      </c>
    </row>
    <row r="21" spans="2:5" x14ac:dyDescent="0.3">
      <c r="B21" s="288" t="s">
        <v>123</v>
      </c>
      <c r="C21" s="219" t="s">
        <v>67</v>
      </c>
      <c r="D21" s="187">
        <f>'Res (640)'!H23+'Res (640)'!H29</f>
        <v>26.264000000000003</v>
      </c>
      <c r="E21" s="281">
        <f>'Res (640)'!L23+'Res (640)'!L29</f>
        <v>27.230000000000004</v>
      </c>
    </row>
    <row r="22" spans="2:5" x14ac:dyDescent="0.3">
      <c r="B22" s="289"/>
      <c r="C22" s="220" t="s">
        <v>68</v>
      </c>
      <c r="D22" s="188"/>
      <c r="E22" s="282">
        <f>'Res (640)'!N23+'Res (640)'!N29</f>
        <v>0.96600000000000108</v>
      </c>
    </row>
    <row r="23" spans="2:5" x14ac:dyDescent="0.3">
      <c r="B23" s="289"/>
      <c r="C23" s="221" t="s">
        <v>69</v>
      </c>
      <c r="D23" s="189"/>
      <c r="E23" s="283">
        <f>E22/D21</f>
        <v>3.6780383795309207E-2</v>
      </c>
    </row>
    <row r="24" spans="2:5" x14ac:dyDescent="0.3">
      <c r="B24" s="289"/>
      <c r="C24" s="221" t="s">
        <v>70</v>
      </c>
      <c r="D24" s="189"/>
      <c r="E24" s="284">
        <f>'Res (640)'!O79</f>
        <v>9.9391356529611972E-3</v>
      </c>
    </row>
    <row r="25" spans="2:5" ht="15" thickBot="1" x14ac:dyDescent="0.35">
      <c r="B25" s="290"/>
      <c r="C25" s="222" t="s">
        <v>71</v>
      </c>
      <c r="D25" s="190"/>
      <c r="E25" s="285">
        <f>'Res (640)'!O65</f>
        <v>1.8330576698203906E-2</v>
      </c>
    </row>
    <row r="26" spans="2:5" x14ac:dyDescent="0.3">
      <c r="B26" s="288" t="s">
        <v>102</v>
      </c>
      <c r="C26" s="219" t="s">
        <v>67</v>
      </c>
      <c r="D26" s="187">
        <f>+'Res (232)'!H23+'Res (232)'!H29</f>
        <v>20.103200000000001</v>
      </c>
      <c r="E26" s="281">
        <f>+'Res (232)'!L23+'Res (232)'!L29</f>
        <v>22.946000000000002</v>
      </c>
    </row>
    <row r="27" spans="2:5" x14ac:dyDescent="0.3">
      <c r="B27" s="289"/>
      <c r="C27" s="220" t="s">
        <v>68</v>
      </c>
      <c r="D27" s="188"/>
      <c r="E27" s="282">
        <f>+'Res (232)'!N23+'Res (232)'!N29</f>
        <v>2.8428</v>
      </c>
    </row>
    <row r="28" spans="2:5" x14ac:dyDescent="0.3">
      <c r="B28" s="289"/>
      <c r="C28" s="221" t="s">
        <v>69</v>
      </c>
      <c r="D28" s="189"/>
      <c r="E28" s="283">
        <f>E27/D26</f>
        <v>0.14141032273468901</v>
      </c>
    </row>
    <row r="29" spans="2:5" x14ac:dyDescent="0.3">
      <c r="B29" s="289"/>
      <c r="C29" s="221" t="s">
        <v>70</v>
      </c>
      <c r="D29" s="189"/>
      <c r="E29" s="284">
        <f>'Res (232)'!O79</f>
        <v>6.3132312671898824E-2</v>
      </c>
    </row>
    <row r="30" spans="2:5" ht="15" thickBot="1" x14ac:dyDescent="0.35">
      <c r="B30" s="290"/>
      <c r="C30" s="222" t="s">
        <v>71</v>
      </c>
      <c r="D30" s="190"/>
      <c r="E30" s="285">
        <f>'Res (232)'!O63</f>
        <v>6.9741929139961689E-2</v>
      </c>
    </row>
    <row r="31" spans="2:5" ht="15" customHeight="1" x14ac:dyDescent="0.3">
      <c r="B31" s="288" t="s">
        <v>72</v>
      </c>
      <c r="C31" s="219" t="s">
        <v>67</v>
      </c>
      <c r="D31" s="187">
        <f>'SC (2000)'!H23+'SC (2000)'!H29</f>
        <v>63.290000000000006</v>
      </c>
      <c r="E31" s="281">
        <f>'SC (2000)'!L23+'SC (2000)'!L29</f>
        <v>66.2</v>
      </c>
    </row>
    <row r="32" spans="2:5" x14ac:dyDescent="0.3">
      <c r="B32" s="289"/>
      <c r="C32" s="220" t="s">
        <v>68</v>
      </c>
      <c r="D32" s="188"/>
      <c r="E32" s="282">
        <f>'SC (2000)'!N23+'SC (2000)'!N29</f>
        <v>2.9099999999999966</v>
      </c>
    </row>
    <row r="33" spans="2:5" x14ac:dyDescent="0.3">
      <c r="B33" s="289"/>
      <c r="C33" s="221" t="s">
        <v>69</v>
      </c>
      <c r="D33" s="189"/>
      <c r="E33" s="283">
        <f>E32/D31</f>
        <v>4.5978827618897079E-2</v>
      </c>
    </row>
    <row r="34" spans="2:5" x14ac:dyDescent="0.3">
      <c r="B34" s="289"/>
      <c r="C34" s="221" t="s">
        <v>70</v>
      </c>
      <c r="D34" s="189"/>
      <c r="E34" s="284">
        <f>'SC (2000)'!O80</f>
        <v>1.1812431578058552E-2</v>
      </c>
    </row>
    <row r="35" spans="2:5" ht="15" thickBot="1" x14ac:dyDescent="0.35">
      <c r="B35" s="290"/>
      <c r="C35" s="222" t="s">
        <v>71</v>
      </c>
      <c r="D35" s="190"/>
      <c r="E35" s="285">
        <f>'SC (2000)'!O66</f>
        <v>1.8011067156264354E-2</v>
      </c>
    </row>
    <row r="36" spans="2:5" ht="15" customHeight="1" x14ac:dyDescent="0.3">
      <c r="B36" s="288" t="s">
        <v>73</v>
      </c>
      <c r="C36" s="219" t="s">
        <v>67</v>
      </c>
      <c r="D36" s="187">
        <f>+'&gt;50 (250)'!H23+'&gt;50 (250)'!H29</f>
        <v>1281.125</v>
      </c>
      <c r="E36" s="281">
        <f>+'&gt;50 (250)'!L23+'&gt;50 (250)'!L29</f>
        <v>1346.2749999999999</v>
      </c>
    </row>
    <row r="37" spans="2:5" x14ac:dyDescent="0.3">
      <c r="B37" s="289"/>
      <c r="C37" s="220" t="s">
        <v>68</v>
      </c>
      <c r="D37" s="188"/>
      <c r="E37" s="282">
        <f>+'&gt;50 (250)'!N23+'&gt;50 (250)'!N29</f>
        <v>65.149999999999864</v>
      </c>
    </row>
    <row r="38" spans="2:5" x14ac:dyDescent="0.3">
      <c r="B38" s="289"/>
      <c r="C38" s="221" t="s">
        <v>69</v>
      </c>
      <c r="D38" s="189"/>
      <c r="E38" s="283">
        <f>E37/D36</f>
        <v>5.0853741828470966E-2</v>
      </c>
    </row>
    <row r="39" spans="2:5" x14ac:dyDescent="0.3">
      <c r="B39" s="289"/>
      <c r="C39" s="221" t="s">
        <v>70</v>
      </c>
      <c r="D39" s="189"/>
      <c r="E39" s="284">
        <f>'&gt;50 (250)'!O77</f>
        <v>3.2107626510604263E-3</v>
      </c>
    </row>
    <row r="40" spans="2:5" ht="15" thickBot="1" x14ac:dyDescent="0.35">
      <c r="B40" s="290"/>
      <c r="C40" s="222" t="s">
        <v>71</v>
      </c>
      <c r="D40" s="190"/>
      <c r="E40" s="285">
        <f>'&gt;50 (250)'!O65</f>
        <v>2.8377719676343404E-2</v>
      </c>
    </row>
    <row r="41" spans="2:5" ht="15" customHeight="1" x14ac:dyDescent="0.3">
      <c r="B41" s="288" t="s">
        <v>74</v>
      </c>
      <c r="C41" s="219" t="s">
        <v>67</v>
      </c>
      <c r="D41" s="187">
        <f>+'&gt;1500(2500)'!H23+'&gt;1500(2500)'!H29</f>
        <v>13989.18</v>
      </c>
      <c r="E41" s="281">
        <f>+'&gt;1500(2500)'!L23+'&gt;1500(2500)'!L29</f>
        <v>14652.43</v>
      </c>
    </row>
    <row r="42" spans="2:5" x14ac:dyDescent="0.3">
      <c r="B42" s="289"/>
      <c r="C42" s="220" t="s">
        <v>68</v>
      </c>
      <c r="D42" s="188"/>
      <c r="E42" s="282">
        <f>+'&gt;1500(2500)'!N23+'&gt;1500(2500)'!N29</f>
        <v>663.25</v>
      </c>
    </row>
    <row r="43" spans="2:5" x14ac:dyDescent="0.3">
      <c r="B43" s="289"/>
      <c r="C43" s="221" t="s">
        <v>69</v>
      </c>
      <c r="D43" s="189"/>
      <c r="E43" s="283">
        <f>E42/D41</f>
        <v>4.7411642426503912E-2</v>
      </c>
    </row>
    <row r="44" spans="2:5" x14ac:dyDescent="0.3">
      <c r="B44" s="289"/>
      <c r="C44" s="221" t="s">
        <v>70</v>
      </c>
      <c r="D44" s="189"/>
      <c r="E44" s="284">
        <f>'&gt;1500(2500)'!O77</f>
        <v>3.3041829492776015E-3</v>
      </c>
    </row>
    <row r="45" spans="2:5" ht="15" thickBot="1" x14ac:dyDescent="0.35">
      <c r="B45" s="290"/>
      <c r="C45" s="222" t="s">
        <v>71</v>
      </c>
      <c r="D45" s="190"/>
      <c r="E45" s="285">
        <f>'&gt;1500(2500)'!O65</f>
        <v>2.9003393422908301E-2</v>
      </c>
    </row>
    <row r="46" spans="2:5" ht="15" customHeight="1" x14ac:dyDescent="0.3">
      <c r="B46" s="288" t="s">
        <v>75</v>
      </c>
      <c r="C46" s="219" t="s">
        <v>67</v>
      </c>
      <c r="D46" s="187">
        <f>+'LU(7500)'!H23+'LU(7500)'!H29</f>
        <v>43130.57</v>
      </c>
      <c r="E46" s="281">
        <f>+'LU(7500)'!L23+'LU(7500)'!L29</f>
        <v>45013.82</v>
      </c>
    </row>
    <row r="47" spans="2:5" x14ac:dyDescent="0.3">
      <c r="B47" s="289"/>
      <c r="C47" s="220" t="s">
        <v>68</v>
      </c>
      <c r="D47" s="188"/>
      <c r="E47" s="282">
        <f>+'LU(7500)'!N23+'LU(7500)'!N29</f>
        <v>1883.25</v>
      </c>
    </row>
    <row r="48" spans="2:5" x14ac:dyDescent="0.3">
      <c r="B48" s="289"/>
      <c r="C48" s="221" t="s">
        <v>69</v>
      </c>
      <c r="D48" s="189"/>
      <c r="E48" s="283">
        <f>E47/D46</f>
        <v>4.366392561007193E-2</v>
      </c>
    </row>
    <row r="49" spans="1:5" x14ac:dyDescent="0.3">
      <c r="B49" s="289"/>
      <c r="C49" s="221" t="s">
        <v>70</v>
      </c>
      <c r="D49" s="189"/>
      <c r="E49" s="284">
        <f>'LU(7500)'!O77</f>
        <v>3.0166802999760591E-3</v>
      </c>
    </row>
    <row r="50" spans="1:5" ht="15" thickBot="1" x14ac:dyDescent="0.35">
      <c r="B50" s="290"/>
      <c r="C50" s="222" t="s">
        <v>71</v>
      </c>
      <c r="D50" s="190"/>
      <c r="E50" s="285">
        <f>'LU(7500)'!O65</f>
        <v>3.051862672618489E-2</v>
      </c>
    </row>
    <row r="51" spans="1:5" ht="15" customHeight="1" x14ac:dyDescent="0.3">
      <c r="B51" s="288" t="s">
        <v>76</v>
      </c>
      <c r="C51" s="219" t="s">
        <v>67</v>
      </c>
      <c r="D51" s="187">
        <f>+'SN (.4)'!H23+'SN (.4)'!H29</f>
        <v>7.951760000000001</v>
      </c>
      <c r="E51" s="281">
        <f>+'SN (.4)'!L23+'SN (.4)'!L29</f>
        <v>8.7814000000000014</v>
      </c>
    </row>
    <row r="52" spans="1:5" x14ac:dyDescent="0.3">
      <c r="B52" s="289"/>
      <c r="C52" s="220" t="s">
        <v>68</v>
      </c>
      <c r="D52" s="188"/>
      <c r="E52" s="282">
        <f>+'SN (.4)'!N23+'SN (.4)'!N29</f>
        <v>0.82963999999999949</v>
      </c>
    </row>
    <row r="53" spans="1:5" x14ac:dyDescent="0.3">
      <c r="A53" s="175"/>
      <c r="B53" s="289"/>
      <c r="C53" s="221" t="s">
        <v>69</v>
      </c>
      <c r="D53" s="189"/>
      <c r="E53" s="283">
        <f>E52/D51</f>
        <v>0.10433413483304317</v>
      </c>
    </row>
    <row r="54" spans="1:5" x14ac:dyDescent="0.3">
      <c r="B54" s="289"/>
      <c r="C54" s="221" t="s">
        <v>70</v>
      </c>
      <c r="D54" s="189"/>
      <c r="E54" s="284">
        <f>'SN (.4)'!O81</f>
        <v>4.4262650917624866E-2</v>
      </c>
    </row>
    <row r="55" spans="1:5" ht="15" thickBot="1" x14ac:dyDescent="0.35">
      <c r="B55" s="290"/>
      <c r="C55" s="222" t="s">
        <v>71</v>
      </c>
      <c r="D55" s="190"/>
      <c r="E55" s="285">
        <f>'SN (.4)'!O65</f>
        <v>4.9995647024375423E-2</v>
      </c>
    </row>
    <row r="56" spans="1:5" ht="15" customHeight="1" x14ac:dyDescent="0.3">
      <c r="B56" s="288" t="s">
        <v>77</v>
      </c>
      <c r="C56" s="219" t="s">
        <v>67</v>
      </c>
      <c r="D56" s="187">
        <f>+'StLght (1.5)'!H23+'StLght (1.5)'!H29</f>
        <v>6.4500999999999999</v>
      </c>
      <c r="E56" s="281">
        <f>+'StLght (1.5)'!L23+'StLght (1.5)'!L29</f>
        <v>6.8257999999999992</v>
      </c>
    </row>
    <row r="57" spans="1:5" x14ac:dyDescent="0.3">
      <c r="B57" s="289"/>
      <c r="C57" s="220" t="s">
        <v>68</v>
      </c>
      <c r="D57" s="188"/>
      <c r="E57" s="282">
        <f>+'StLght (1.5)'!N23+'StLght (1.5)'!N29</f>
        <v>0.37569999999999937</v>
      </c>
    </row>
    <row r="58" spans="1:5" x14ac:dyDescent="0.3">
      <c r="A58" s="175"/>
      <c r="B58" s="289"/>
      <c r="C58" s="221" t="s">
        <v>69</v>
      </c>
      <c r="D58" s="189"/>
      <c r="E58" s="283">
        <f>E57/D56</f>
        <v>5.8247158958775733E-2</v>
      </c>
    </row>
    <row r="59" spans="1:5" x14ac:dyDescent="0.3">
      <c r="B59" s="289"/>
      <c r="C59" s="221" t="s">
        <v>70</v>
      </c>
      <c r="D59" s="189"/>
      <c r="E59" s="284">
        <f>'StLght (1.5)'!O81</f>
        <v>1.5646804257812012E-2</v>
      </c>
    </row>
    <row r="60" spans="1:5" ht="15" thickBot="1" x14ac:dyDescent="0.35">
      <c r="B60" s="290"/>
      <c r="C60" s="222" t="s">
        <v>71</v>
      </c>
      <c r="D60" s="190"/>
      <c r="E60" s="285">
        <f>'StLght (1.5)'!O65</f>
        <v>4.4838816747230482E-2</v>
      </c>
    </row>
    <row r="61" spans="1:5" x14ac:dyDescent="0.3">
      <c r="B61" s="288" t="s">
        <v>78</v>
      </c>
      <c r="C61" s="219" t="s">
        <v>67</v>
      </c>
      <c r="D61" s="187">
        <f>+'USL (470)'!H23+'USL (470)'!H29</f>
        <v>15.222</v>
      </c>
      <c r="E61" s="281">
        <f>+'USL (470)'!L23+'USL (470)'!L29</f>
        <v>15.875</v>
      </c>
    </row>
    <row r="62" spans="1:5" x14ac:dyDescent="0.3">
      <c r="A62" s="175"/>
      <c r="B62" s="289"/>
      <c r="C62" s="220" t="s">
        <v>68</v>
      </c>
      <c r="D62" s="188"/>
      <c r="E62" s="282">
        <f>+'USL (470)'!N23+'USL (470)'!N29</f>
        <v>0.65300000000000047</v>
      </c>
    </row>
    <row r="63" spans="1:5" x14ac:dyDescent="0.3">
      <c r="B63" s="289"/>
      <c r="C63" s="221" t="s">
        <v>69</v>
      </c>
      <c r="D63" s="189"/>
      <c r="E63" s="283">
        <f>E62/D61</f>
        <v>4.2898436473525196E-2</v>
      </c>
    </row>
    <row r="64" spans="1:5" x14ac:dyDescent="0.3">
      <c r="B64" s="289"/>
      <c r="C64" s="221" t="s">
        <v>70</v>
      </c>
      <c r="D64" s="189"/>
      <c r="E64" s="284">
        <f>'USL (470)'!O81</f>
        <v>9.3431200741040943E-3</v>
      </c>
    </row>
    <row r="65" spans="2:6" ht="15" thickBot="1" x14ac:dyDescent="0.35">
      <c r="B65" s="290"/>
      <c r="C65" s="222" t="s">
        <v>71</v>
      </c>
      <c r="D65" s="190"/>
      <c r="E65" s="285">
        <f>'USL (470)'!O65</f>
        <v>1.7439167225123297E-2</v>
      </c>
    </row>
    <row r="66" spans="2:6" ht="3.75" customHeight="1" x14ac:dyDescent="0.3">
      <c r="B66" s="287"/>
      <c r="C66" s="287"/>
      <c r="D66" s="287"/>
      <c r="E66" s="287"/>
    </row>
    <row r="68" spans="2:6" x14ac:dyDescent="0.3">
      <c r="C68" s="172"/>
      <c r="E68" s="173"/>
      <c r="F68" s="174"/>
    </row>
    <row r="70" spans="2:6" x14ac:dyDescent="0.3">
      <c r="E70" s="174"/>
      <c r="F70" s="174"/>
    </row>
    <row r="71" spans="2:6" x14ac:dyDescent="0.3">
      <c r="E71" s="174"/>
      <c r="F71" s="174"/>
    </row>
    <row r="72" spans="2:6" x14ac:dyDescent="0.3">
      <c r="E72" s="174"/>
      <c r="F72" s="174"/>
    </row>
    <row r="73" spans="2:6" x14ac:dyDescent="0.3">
      <c r="E73" s="174"/>
      <c r="F73" s="174"/>
    </row>
    <row r="74" spans="2:6" x14ac:dyDescent="0.3">
      <c r="E74" s="174"/>
      <c r="F74" s="174"/>
    </row>
    <row r="75" spans="2:6" x14ac:dyDescent="0.3">
      <c r="E75" s="174"/>
      <c r="F75" s="174"/>
    </row>
    <row r="76" spans="2:6" x14ac:dyDescent="0.3">
      <c r="E76" s="174"/>
      <c r="F76" s="174"/>
    </row>
    <row r="77" spans="2:6" x14ac:dyDescent="0.3">
      <c r="E77" s="174"/>
      <c r="F77" s="174"/>
    </row>
    <row r="79" spans="2:6" x14ac:dyDescent="0.3">
      <c r="C79" s="172"/>
      <c r="E79" s="173"/>
      <c r="F79" s="174"/>
    </row>
    <row r="81" spans="5:6" x14ac:dyDescent="0.3">
      <c r="E81" s="174"/>
      <c r="F81" s="174"/>
    </row>
    <row r="82" spans="5:6" x14ac:dyDescent="0.3">
      <c r="E82" s="174"/>
      <c r="F82" s="174"/>
    </row>
    <row r="83" spans="5:6" x14ac:dyDescent="0.3">
      <c r="E83" s="174"/>
      <c r="F83" s="174"/>
    </row>
    <row r="84" spans="5:6" x14ac:dyDescent="0.3">
      <c r="E84" s="174"/>
      <c r="F84" s="174"/>
    </row>
    <row r="85" spans="5:6" x14ac:dyDescent="0.3">
      <c r="E85" s="174"/>
      <c r="F85" s="174"/>
    </row>
    <row r="86" spans="5:6" x14ac:dyDescent="0.3">
      <c r="E86" s="174"/>
      <c r="F86" s="174"/>
    </row>
    <row r="87" spans="5:6" x14ac:dyDescent="0.3">
      <c r="E87" s="174"/>
      <c r="F87" s="174"/>
    </row>
    <row r="88" spans="5:6" x14ac:dyDescent="0.3">
      <c r="E88" s="174"/>
      <c r="F88" s="174"/>
    </row>
  </sheetData>
  <mergeCells count="12">
    <mergeCell ref="B26:B30"/>
    <mergeCell ref="B9:E9"/>
    <mergeCell ref="B56:B60"/>
    <mergeCell ref="B61:B65"/>
    <mergeCell ref="B11:B15"/>
    <mergeCell ref="B31:B35"/>
    <mergeCell ref="B36:B40"/>
    <mergeCell ref="B41:B45"/>
    <mergeCell ref="B46:B50"/>
    <mergeCell ref="B51:B55"/>
    <mergeCell ref="B16:B20"/>
    <mergeCell ref="B21:B25"/>
  </mergeCells>
  <pageMargins left="0.31496062992125984" right="0.31496062992125984" top="0.74803149606299213" bottom="0.74803149606299213" header="0.31496062992125984" footer="0.31496062992125984"/>
  <pageSetup scale="7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W95"/>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8.88671875" style="6" bestFit="1" customWidth="1"/>
    <col min="9" max="9" width="2.88671875" style="6" customWidth="1"/>
    <col min="10" max="10" width="9.88671875" style="6" bestFit="1" customWidth="1"/>
    <col min="11" max="11" width="7.44140625" style="6" bestFit="1" customWidth="1"/>
    <col min="12" max="12" width="8.88671875" style="6" bestFit="1" customWidth="1"/>
    <col min="13" max="13" width="2.88671875" style="6" customWidth="1"/>
    <col min="14" max="14" width="9.21875" style="6" bestFit="1" customWidth="1"/>
    <col min="15" max="15" width="10" style="6" bestFit="1" customWidth="1"/>
    <col min="16" max="16" width="3.88671875" style="6" customWidth="1"/>
    <col min="17" max="17" width="2.88671875" style="203" customWidth="1"/>
    <col min="18" max="18" width="4.5546875" style="203" customWidth="1"/>
    <col min="19" max="19" width="2.88671875" style="203" customWidth="1"/>
    <col min="20" max="20" width="4.5546875" style="203" customWidth="1"/>
    <col min="21" max="21" width="2.88671875" style="203"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2</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1000</v>
      </c>
      <c r="G18" s="12" t="s">
        <v>6</v>
      </c>
    </row>
    <row r="19" spans="2:23" x14ac:dyDescent="0.25">
      <c r="B19" s="11"/>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+'Res (100)'!F23</f>
        <v>16.600000000000001</v>
      </c>
      <c r="G23" s="25">
        <v>1</v>
      </c>
      <c r="H23" s="26">
        <f>G23*F23</f>
        <v>16.600000000000001</v>
      </c>
      <c r="I23" s="27"/>
      <c r="J23" s="28">
        <f>+'Res (100)'!J23</f>
        <v>20.51</v>
      </c>
      <c r="K23" s="29">
        <v>1</v>
      </c>
      <c r="L23" s="26">
        <f>K23*J23</f>
        <v>20.51</v>
      </c>
      <c r="M23" s="27"/>
      <c r="N23" s="30">
        <f>L23-H23</f>
        <v>3.91</v>
      </c>
      <c r="O23" s="31">
        <f>IF((H23)=0,"",(N23/H23))</f>
        <v>0.23554216867469879</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+'Res (100)'!F29</f>
        <v>1.5100000000000001E-2</v>
      </c>
      <c r="G29" s="25">
        <f>$F$18</f>
        <v>1000</v>
      </c>
      <c r="H29" s="26">
        <f t="shared" si="0"/>
        <v>15.100000000000001</v>
      </c>
      <c r="I29" s="27"/>
      <c r="J29" s="28">
        <f>+'Res (100)'!J29</f>
        <v>1.0500000000000001E-2</v>
      </c>
      <c r="K29" s="25">
        <f>$F$18</f>
        <v>1000</v>
      </c>
      <c r="L29" s="26">
        <f t="shared" si="1"/>
        <v>10.5</v>
      </c>
      <c r="M29" s="27"/>
      <c r="N29" s="30">
        <f t="shared" si="2"/>
        <v>-4.6000000000000014</v>
      </c>
      <c r="O29" s="31">
        <f t="shared" si="3"/>
        <v>-0.30463576158940403</v>
      </c>
      <c r="Q29" s="107"/>
      <c r="S29" s="107"/>
      <c r="U29" s="107"/>
      <c r="W29" s="107"/>
    </row>
    <row r="30" spans="2:23" x14ac:dyDescent="0.25">
      <c r="B30" s="21" t="s">
        <v>21</v>
      </c>
      <c r="C30" s="21"/>
      <c r="D30" s="22"/>
      <c r="E30" s="23"/>
      <c r="F30" s="24"/>
      <c r="G30" s="25">
        <f t="shared" ref="G30" si="4">$F$18</f>
        <v>1000</v>
      </c>
      <c r="H30" s="26">
        <f t="shared" si="0"/>
        <v>0</v>
      </c>
      <c r="I30" s="27"/>
      <c r="J30" s="28"/>
      <c r="K30" s="25">
        <f t="shared" ref="K30:K38" si="5">$F$18</f>
        <v>1000</v>
      </c>
      <c r="L30" s="26">
        <f t="shared" si="1"/>
        <v>0</v>
      </c>
      <c r="M30" s="27"/>
      <c r="N30" s="30">
        <f t="shared" si="2"/>
        <v>0</v>
      </c>
      <c r="O30" s="31" t="str">
        <f t="shared" si="3"/>
        <v/>
      </c>
      <c r="Q30" s="107"/>
      <c r="S30" s="107"/>
      <c r="U30" s="107"/>
      <c r="W30" s="107"/>
    </row>
    <row r="31" spans="2:23" x14ac:dyDescent="0.25">
      <c r="B31" s="21" t="s">
        <v>22</v>
      </c>
      <c r="C31" s="21"/>
      <c r="D31" s="22" t="s">
        <v>20</v>
      </c>
      <c r="E31" s="23"/>
      <c r="F31" s="50">
        <f>+'Res (100)'!F31</f>
        <v>0</v>
      </c>
      <c r="G31" s="25">
        <f>$F$18</f>
        <v>1000</v>
      </c>
      <c r="H31" s="26">
        <f>G31*F31</f>
        <v>0</v>
      </c>
      <c r="I31" s="27"/>
      <c r="J31" s="52">
        <f>+'Res (100)'!J31</f>
        <v>0</v>
      </c>
      <c r="K31" s="25">
        <f t="shared" si="5"/>
        <v>1000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1000</v>
      </c>
      <c r="H32" s="26">
        <f t="shared" si="0"/>
        <v>0</v>
      </c>
      <c r="I32" s="27"/>
      <c r="J32" s="28"/>
      <c r="K32" s="25">
        <f t="shared" si="5"/>
        <v>1000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1000</v>
      </c>
      <c r="H33" s="26">
        <f t="shared" si="0"/>
        <v>0</v>
      </c>
      <c r="I33" s="27"/>
      <c r="J33" s="28"/>
      <c r="K33" s="25">
        <f t="shared" si="5"/>
        <v>1000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1000</v>
      </c>
      <c r="H34" s="26">
        <f t="shared" si="0"/>
        <v>0</v>
      </c>
      <c r="I34" s="27"/>
      <c r="J34" s="28"/>
      <c r="K34" s="25">
        <f t="shared" si="5"/>
        <v>1000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1000</v>
      </c>
      <c r="H35" s="26">
        <f t="shared" si="0"/>
        <v>0</v>
      </c>
      <c r="I35" s="27"/>
      <c r="J35" s="28"/>
      <c r="K35" s="25">
        <f t="shared" si="5"/>
        <v>1000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1000</v>
      </c>
      <c r="H36" s="26">
        <f t="shared" si="0"/>
        <v>0</v>
      </c>
      <c r="I36" s="27"/>
      <c r="J36" s="28"/>
      <c r="K36" s="25">
        <f t="shared" si="5"/>
        <v>1000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1000</v>
      </c>
      <c r="H37" s="26">
        <f t="shared" si="0"/>
        <v>0</v>
      </c>
      <c r="I37" s="27"/>
      <c r="J37" s="28"/>
      <c r="K37" s="25">
        <f t="shared" si="5"/>
        <v>1000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1000</v>
      </c>
      <c r="H38" s="26">
        <f t="shared" si="0"/>
        <v>0</v>
      </c>
      <c r="I38" s="27"/>
      <c r="J38" s="28"/>
      <c r="K38" s="25">
        <f t="shared" si="5"/>
        <v>1000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31.700000000000003</v>
      </c>
      <c r="I39" s="40"/>
      <c r="J39" s="41"/>
      <c r="K39" s="42"/>
      <c r="L39" s="39">
        <f>SUM(L23:L38)</f>
        <v>31.01</v>
      </c>
      <c r="M39" s="40"/>
      <c r="N39" s="43">
        <f t="shared" si="2"/>
        <v>-0.69000000000000128</v>
      </c>
      <c r="O39" s="44">
        <f t="shared" si="3"/>
        <v>-2.176656151419562E-2</v>
      </c>
      <c r="Q39" s="107"/>
      <c r="R39" s="203"/>
      <c r="S39" s="107"/>
      <c r="T39" s="203"/>
      <c r="U39" s="107"/>
      <c r="V39" s="203"/>
      <c r="W39" s="107"/>
    </row>
    <row r="40" spans="2:23" ht="26.4" x14ac:dyDescent="0.25">
      <c r="B40" s="46" t="str">
        <f>+'Res (100)'!B40</f>
        <v>Deferral/Variance Account Disposition Rate Rider Group 1</v>
      </c>
      <c r="C40" s="21"/>
      <c r="D40" s="22" t="s">
        <v>20</v>
      </c>
      <c r="E40" s="23"/>
      <c r="F40" s="24">
        <f>'Res (100)'!F40</f>
        <v>-1E-4</v>
      </c>
      <c r="G40" s="25">
        <f>$F$18</f>
        <v>1000</v>
      </c>
      <c r="H40" s="26">
        <f>G40*F40</f>
        <v>-0.1</v>
      </c>
      <c r="I40" s="27"/>
      <c r="J40" s="28">
        <f>+'Res (100)'!J40</f>
        <v>-4.0000000000000002E-4</v>
      </c>
      <c r="K40" s="25">
        <f>$F$18</f>
        <v>1000</v>
      </c>
      <c r="L40" s="26">
        <f>K40*J40</f>
        <v>-0.4</v>
      </c>
      <c r="M40" s="27"/>
      <c r="N40" s="30">
        <f>L40-H40</f>
        <v>-0.30000000000000004</v>
      </c>
      <c r="O40" s="31">
        <f>IF((H40)=0,"",(N40/H40))</f>
        <v>3.0000000000000004</v>
      </c>
      <c r="Q40" s="107"/>
      <c r="S40" s="107"/>
      <c r="U40" s="107"/>
      <c r="W40" s="107"/>
    </row>
    <row r="41" spans="2:23" ht="39.6" x14ac:dyDescent="0.25">
      <c r="B41" s="154" t="s">
        <v>106</v>
      </c>
      <c r="C41" s="21"/>
      <c r="D41" s="22" t="s">
        <v>17</v>
      </c>
      <c r="E41" s="23"/>
      <c r="F41" s="24">
        <f>'Res (100)'!F41</f>
        <v>0.02</v>
      </c>
      <c r="G41" s="25">
        <v>1</v>
      </c>
      <c r="H41" s="26">
        <f t="shared" ref="H41:H43" si="7">G41*F41</f>
        <v>0.02</v>
      </c>
      <c r="I41" s="47"/>
      <c r="J41" s="28">
        <f>+'Res (100)'!J41</f>
        <v>0</v>
      </c>
      <c r="K41" s="25">
        <v>1</v>
      </c>
      <c r="L41" s="26">
        <f t="shared" ref="L41:L45" si="8">K41*J41</f>
        <v>0</v>
      </c>
      <c r="M41" s="48"/>
      <c r="N41" s="30">
        <f t="shared" ref="N41:N45" si="9">L41-H41</f>
        <v>-0.02</v>
      </c>
      <c r="O41" s="31">
        <f t="shared" ref="O41:O62" si="10">IF((H41)=0,"",(N41/H41))</f>
        <v>-1</v>
      </c>
      <c r="Q41" s="107"/>
      <c r="S41" s="107"/>
      <c r="U41" s="107"/>
      <c r="W41" s="107"/>
    </row>
    <row r="42" spans="2:23" ht="39.6" x14ac:dyDescent="0.25">
      <c r="B42" s="154" t="s">
        <v>106</v>
      </c>
      <c r="C42" s="21"/>
      <c r="D42" s="22" t="s">
        <v>20</v>
      </c>
      <c r="E42" s="23"/>
      <c r="F42" s="24">
        <f>'Res (100)'!F42</f>
        <v>-2.3E-3</v>
      </c>
      <c r="G42" s="25">
        <f t="shared" ref="G42:G43" si="11">$F$18</f>
        <v>1000</v>
      </c>
      <c r="H42" s="26">
        <f t="shared" si="7"/>
        <v>-2.2999999999999998</v>
      </c>
      <c r="I42" s="47"/>
      <c r="J42" s="28">
        <f>+'Res (100)'!J42</f>
        <v>-8.0000000000000004E-4</v>
      </c>
      <c r="K42" s="25">
        <f t="shared" ref="K42:K43" si="12">$F$18</f>
        <v>1000</v>
      </c>
      <c r="L42" s="26">
        <f t="shared" si="8"/>
        <v>-0.8</v>
      </c>
      <c r="M42" s="48"/>
      <c r="N42" s="30">
        <f t="shared" si="9"/>
        <v>1.4999999999999998</v>
      </c>
      <c r="O42" s="31">
        <f t="shared" si="10"/>
        <v>-0.65217391304347816</v>
      </c>
      <c r="Q42" s="107"/>
      <c r="S42" s="107"/>
      <c r="U42" s="107"/>
      <c r="W42" s="107"/>
    </row>
    <row r="43" spans="2:23" ht="39.6" x14ac:dyDescent="0.25">
      <c r="B43" s="46" t="s">
        <v>125</v>
      </c>
      <c r="C43" s="21"/>
      <c r="D43" s="22" t="s">
        <v>20</v>
      </c>
      <c r="E43" s="23"/>
      <c r="F43" s="24">
        <f>'Res (100)'!F43</f>
        <v>2.7E-4</v>
      </c>
      <c r="G43" s="25">
        <f t="shared" si="11"/>
        <v>1000</v>
      </c>
      <c r="H43" s="26">
        <f t="shared" si="7"/>
        <v>0.27</v>
      </c>
      <c r="I43" s="47"/>
      <c r="J43" s="223">
        <f>+'Res (100)'!J43</f>
        <v>0</v>
      </c>
      <c r="K43" s="25">
        <f t="shared" si="12"/>
        <v>1000</v>
      </c>
      <c r="L43" s="26">
        <f t="shared" si="8"/>
        <v>0</v>
      </c>
      <c r="M43" s="48"/>
      <c r="N43" s="30">
        <f t="shared" si="9"/>
        <v>-0.27</v>
      </c>
      <c r="O43" s="31">
        <f t="shared" si="10"/>
        <v>-1</v>
      </c>
      <c r="Q43" s="107"/>
      <c r="S43" s="107"/>
      <c r="U43" s="107"/>
      <c r="W43" s="107"/>
    </row>
    <row r="44" spans="2:23" x14ac:dyDescent="0.25">
      <c r="B44" s="49" t="s">
        <v>25</v>
      </c>
      <c r="C44" s="21"/>
      <c r="D44" s="22" t="s">
        <v>20</v>
      </c>
      <c r="E44" s="23"/>
      <c r="F44" s="50">
        <f>'Res (100)'!F44</f>
        <v>6.9999999999999994E-5</v>
      </c>
      <c r="G44" s="51">
        <f>$F$18*(1+F74)</f>
        <v>1033.5</v>
      </c>
      <c r="H44" s="26">
        <f>G44*F44</f>
        <v>7.2344999999999993E-2</v>
      </c>
      <c r="I44" s="27"/>
      <c r="J44" s="52">
        <f>'Proposed Rates'!E126</f>
        <v>6.0000000000000002E-5</v>
      </c>
      <c r="K44" s="51">
        <f>$F$18*(1+J74)</f>
        <v>1033.5</v>
      </c>
      <c r="L44" s="26">
        <f>K44*J44</f>
        <v>6.2010000000000003E-2</v>
      </c>
      <c r="M44" s="27"/>
      <c r="N44" s="30">
        <f>L44-H44</f>
        <v>-1.033499999999999E-2</v>
      </c>
      <c r="O44" s="31">
        <f>IF((H44)=0,"",(N44/H44))</f>
        <v>-0.14285714285714274</v>
      </c>
      <c r="Q44" s="107"/>
      <c r="S44" s="107"/>
      <c r="U44" s="107"/>
      <c r="W44" s="107"/>
    </row>
    <row r="45" spans="2:23" x14ac:dyDescent="0.25">
      <c r="B45" s="49" t="s">
        <v>26</v>
      </c>
      <c r="C45" s="21"/>
      <c r="D45" s="22"/>
      <c r="E45" s="23"/>
      <c r="F45" s="53">
        <f>IF(ISBLANK(D16)=TRUE, 0, IF(D16="TOU", 0.65*$F$55+0.17*$F$56+0.18*$F$57, IF(AND(D16="non-TOU", G59&gt;0), F59,F58)))</f>
        <v>8.2160000000000011E-2</v>
      </c>
      <c r="G45" s="54">
        <f>$F$18*(1+$F$74)-$F$18</f>
        <v>33.5</v>
      </c>
      <c r="H45" s="26">
        <f>G45*F45</f>
        <v>2.7523600000000004</v>
      </c>
      <c r="I45" s="27"/>
      <c r="J45" s="55">
        <f>0.65*$J$55+0.17*$J$56+0.18*$J$57</f>
        <v>8.2160000000000011E-2</v>
      </c>
      <c r="K45" s="54">
        <f>$F$18*(1+$J$74)-$F$18</f>
        <v>33.5</v>
      </c>
      <c r="L45" s="26">
        <f t="shared" si="8"/>
        <v>2.7523600000000004</v>
      </c>
      <c r="M45" s="27"/>
      <c r="N45" s="30">
        <f t="shared" si="9"/>
        <v>0</v>
      </c>
      <c r="O45" s="31">
        <f t="shared" si="10"/>
        <v>0</v>
      </c>
      <c r="Q45" s="107"/>
      <c r="S45" s="107"/>
      <c r="U45" s="107"/>
      <c r="W45" s="107"/>
    </row>
    <row r="46" spans="2:23" x14ac:dyDescent="0.25">
      <c r="B46" s="49" t="s">
        <v>27</v>
      </c>
      <c r="C46" s="21"/>
      <c r="D46" s="22" t="s">
        <v>17</v>
      </c>
      <c r="E46" s="23"/>
      <c r="F46" s="53">
        <f>'Res (100)'!F46</f>
        <v>0.79</v>
      </c>
      <c r="G46" s="25">
        <v>1</v>
      </c>
      <c r="H46" s="26">
        <f>G46*F46</f>
        <v>0.79</v>
      </c>
      <c r="I46" s="27"/>
      <c r="J46" s="53">
        <f>'Proposed Rates'!E141</f>
        <v>0.79</v>
      </c>
      <c r="K46" s="25">
        <v>1</v>
      </c>
      <c r="L46" s="26">
        <f>K46*J46</f>
        <v>0.79</v>
      </c>
      <c r="M46" s="27"/>
      <c r="N46" s="30">
        <f>L46-H46</f>
        <v>0</v>
      </c>
      <c r="O46" s="31">
        <f t="shared" si="10"/>
        <v>0</v>
      </c>
      <c r="Q46" s="107"/>
      <c r="S46" s="107"/>
      <c r="U46" s="107"/>
      <c r="W46" s="107"/>
    </row>
    <row r="47" spans="2:23" ht="26.4" x14ac:dyDescent="0.25">
      <c r="B47" s="56" t="s">
        <v>28</v>
      </c>
      <c r="C47" s="57"/>
      <c r="D47" s="57"/>
      <c r="E47" s="57"/>
      <c r="F47" s="58"/>
      <c r="G47" s="59"/>
      <c r="H47" s="60">
        <f>SUM(H40:H46)+H39</f>
        <v>33.204705000000004</v>
      </c>
      <c r="I47" s="40"/>
      <c r="J47" s="59"/>
      <c r="K47" s="61"/>
      <c r="L47" s="60">
        <f>SUM(L40:L46)+L39</f>
        <v>33.414370000000005</v>
      </c>
      <c r="M47" s="40"/>
      <c r="N47" s="43">
        <f t="shared" ref="N47:N65" si="13">L47-H47</f>
        <v>0.2096650000000011</v>
      </c>
      <c r="O47" s="44">
        <f t="shared" si="10"/>
        <v>6.314315998290034E-3</v>
      </c>
      <c r="Q47" s="107"/>
      <c r="S47" s="107"/>
      <c r="U47" s="107"/>
      <c r="W47" s="107"/>
    </row>
    <row r="48" spans="2:23" x14ac:dyDescent="0.25">
      <c r="B48" s="27" t="s">
        <v>29</v>
      </c>
      <c r="C48" s="27"/>
      <c r="D48" s="62" t="s">
        <v>20</v>
      </c>
      <c r="E48" s="63"/>
      <c r="F48" s="28">
        <f>'Res (100)'!F48</f>
        <v>7.4000000000000003E-3</v>
      </c>
      <c r="G48" s="64">
        <f>F18*(1+F74)</f>
        <v>1033.5</v>
      </c>
      <c r="H48" s="26">
        <f>G48*F48</f>
        <v>7.6478999999999999</v>
      </c>
      <c r="I48" s="27"/>
      <c r="J48" s="28">
        <f>'Res (100)'!J48</f>
        <v>7.4999999999999997E-3</v>
      </c>
      <c r="K48" s="65">
        <f>F18*(1+J74)</f>
        <v>1033.5</v>
      </c>
      <c r="L48" s="26">
        <f>K48*J48</f>
        <v>7.7512499999999998</v>
      </c>
      <c r="M48" s="27"/>
      <c r="N48" s="30">
        <f t="shared" si="13"/>
        <v>0.10334999999999983</v>
      </c>
      <c r="O48" s="31">
        <f t="shared" si="10"/>
        <v>1.3513513513513492E-2</v>
      </c>
      <c r="Q48" s="107"/>
      <c r="S48" s="107"/>
      <c r="U48" s="107"/>
      <c r="W48" s="107"/>
    </row>
    <row r="49" spans="2:23" ht="26.4" x14ac:dyDescent="0.25">
      <c r="B49" s="66" t="s">
        <v>30</v>
      </c>
      <c r="C49" s="27"/>
      <c r="D49" s="62" t="s">
        <v>20</v>
      </c>
      <c r="E49" s="63"/>
      <c r="F49" s="28">
        <f>'Res (100)'!F49</f>
        <v>4.7000000000000002E-3</v>
      </c>
      <c r="G49" s="64">
        <f>G48</f>
        <v>1033.5</v>
      </c>
      <c r="H49" s="26">
        <f>G49*F49</f>
        <v>4.85745</v>
      </c>
      <c r="I49" s="27"/>
      <c r="J49" s="28">
        <f>'Res (100)'!J49</f>
        <v>4.7999999999999996E-3</v>
      </c>
      <c r="K49" s="65">
        <f>K48</f>
        <v>1033.5</v>
      </c>
      <c r="L49" s="26">
        <f>K49*J49</f>
        <v>4.9607999999999999</v>
      </c>
      <c r="M49" s="27"/>
      <c r="N49" s="30">
        <f t="shared" si="13"/>
        <v>0.10334999999999983</v>
      </c>
      <c r="O49" s="31">
        <f t="shared" si="10"/>
        <v>2.1276595744680816E-2</v>
      </c>
      <c r="Q49" s="107"/>
      <c r="S49" s="107"/>
      <c r="U49" s="107"/>
      <c r="W49" s="107"/>
    </row>
    <row r="50" spans="2:23" ht="26.4" x14ac:dyDescent="0.25">
      <c r="B50" s="56" t="s">
        <v>31</v>
      </c>
      <c r="C50" s="35"/>
      <c r="D50" s="35"/>
      <c r="E50" s="35"/>
      <c r="F50" s="67"/>
      <c r="G50" s="59"/>
      <c r="H50" s="60">
        <f>SUM(H47:H49)</f>
        <v>45.710055000000004</v>
      </c>
      <c r="I50" s="68"/>
      <c r="J50" s="69"/>
      <c r="K50" s="70"/>
      <c r="L50" s="60">
        <f>SUM(L47:L49)</f>
        <v>46.126420000000003</v>
      </c>
      <c r="M50" s="68"/>
      <c r="N50" s="43">
        <f t="shared" si="13"/>
        <v>0.41636499999999899</v>
      </c>
      <c r="O50" s="44">
        <f t="shared" si="10"/>
        <v>9.1088273685078474E-3</v>
      </c>
      <c r="Q50" s="102"/>
      <c r="S50" s="102"/>
      <c r="U50" s="102"/>
      <c r="W50" s="102"/>
    </row>
    <row r="51" spans="2:23" ht="26.4" x14ac:dyDescent="0.25">
      <c r="B51" s="71" t="s">
        <v>32</v>
      </c>
      <c r="C51" s="21"/>
      <c r="D51" s="22" t="s">
        <v>20</v>
      </c>
      <c r="E51" s="23"/>
      <c r="F51" s="72">
        <f>'Res (100)'!F51</f>
        <v>3.5999999999999999E-3</v>
      </c>
      <c r="G51" s="64">
        <f>G49</f>
        <v>1033.5</v>
      </c>
      <c r="H51" s="73">
        <f>G51*F51</f>
        <v>3.7205999999999997</v>
      </c>
      <c r="I51" s="27"/>
      <c r="J51" s="72">
        <f>F51</f>
        <v>3.5999999999999999E-3</v>
      </c>
      <c r="K51" s="65">
        <f>K49</f>
        <v>1033.5</v>
      </c>
      <c r="L51" s="73">
        <f t="shared" ref="L51:L57" si="14">K51*J51</f>
        <v>3.7205999999999997</v>
      </c>
      <c r="M51" s="27"/>
      <c r="N51" s="30">
        <f t="shared" si="13"/>
        <v>0</v>
      </c>
      <c r="O51" s="74">
        <f t="shared" si="10"/>
        <v>0</v>
      </c>
      <c r="Q51" s="107"/>
      <c r="S51" s="107"/>
      <c r="U51" s="107"/>
      <c r="W51" s="107"/>
    </row>
    <row r="52" spans="2:23" ht="26.4" x14ac:dyDescent="0.25">
      <c r="B52" s="71" t="s">
        <v>33</v>
      </c>
      <c r="C52" s="21"/>
      <c r="D52" s="22" t="s">
        <v>20</v>
      </c>
      <c r="E52" s="23"/>
      <c r="F52" s="72">
        <f>'Res (100)'!F52</f>
        <v>2.9999999999999997E-4</v>
      </c>
      <c r="G52" s="64">
        <f>G49</f>
        <v>1033.5</v>
      </c>
      <c r="H52" s="73">
        <f t="shared" ref="H52:H57" si="15">G52*F52</f>
        <v>0.31004999999999999</v>
      </c>
      <c r="I52" s="27"/>
      <c r="J52" s="72">
        <f>F52</f>
        <v>2.9999999999999997E-4</v>
      </c>
      <c r="K52" s="65">
        <f>K49</f>
        <v>1033.5</v>
      </c>
      <c r="L52" s="73">
        <f t="shared" si="14"/>
        <v>0.31004999999999999</v>
      </c>
      <c r="M52" s="27"/>
      <c r="N52" s="30">
        <f t="shared" si="13"/>
        <v>0</v>
      </c>
      <c r="O52" s="74">
        <f t="shared" si="10"/>
        <v>0</v>
      </c>
      <c r="Q52" s="107"/>
      <c r="S52" s="107"/>
      <c r="U52" s="107"/>
      <c r="W52" s="107"/>
    </row>
    <row r="53" spans="2:23" x14ac:dyDescent="0.25">
      <c r="B53" s="21" t="s">
        <v>34</v>
      </c>
      <c r="C53" s="21"/>
      <c r="D53" s="22" t="s">
        <v>17</v>
      </c>
      <c r="E53" s="23"/>
      <c r="F53" s="72">
        <f>'Proposed Rates'!D196</f>
        <v>0.25</v>
      </c>
      <c r="G53" s="25">
        <v>1</v>
      </c>
      <c r="H53" s="73">
        <f t="shared" si="15"/>
        <v>0.25</v>
      </c>
      <c r="I53" s="27"/>
      <c r="J53" s="72">
        <f>'Proposed Rates'!E196</f>
        <v>0.25</v>
      </c>
      <c r="K53" s="29">
        <v>1</v>
      </c>
      <c r="L53" s="73">
        <f t="shared" si="14"/>
        <v>0.25</v>
      </c>
      <c r="M53" s="27"/>
      <c r="N53" s="30">
        <f t="shared" si="13"/>
        <v>0</v>
      </c>
      <c r="O53" s="74">
        <f t="shared" si="10"/>
        <v>0</v>
      </c>
      <c r="Q53" s="107"/>
      <c r="S53" s="107"/>
      <c r="U53" s="107"/>
      <c r="W53" s="107"/>
    </row>
    <row r="54" spans="2:23" x14ac:dyDescent="0.25">
      <c r="B54" s="21" t="s">
        <v>120</v>
      </c>
      <c r="C54" s="21"/>
      <c r="D54" s="22"/>
      <c r="E54" s="23"/>
      <c r="F54" s="72">
        <f>'Res (100)'!F54</f>
        <v>0</v>
      </c>
      <c r="G54" s="64">
        <f>F18*(1+F74)</f>
        <v>1033.5</v>
      </c>
      <c r="H54" s="73">
        <f>G54*F54</f>
        <v>0</v>
      </c>
      <c r="I54" s="27"/>
      <c r="J54" s="72">
        <f>'Res (100)'!J54</f>
        <v>0</v>
      </c>
      <c r="K54" s="65">
        <f>F18*(1+J74)</f>
        <v>1033.5</v>
      </c>
      <c r="L54" s="73">
        <f>K54*J54</f>
        <v>0</v>
      </c>
      <c r="M54" s="27"/>
      <c r="N54" s="30"/>
      <c r="O54" s="74"/>
      <c r="Q54" s="107"/>
      <c r="S54" s="107"/>
      <c r="U54" s="107"/>
      <c r="W54" s="107"/>
    </row>
    <row r="55" spans="2:23" x14ac:dyDescent="0.25">
      <c r="B55" s="49" t="s">
        <v>36</v>
      </c>
      <c r="C55" s="21"/>
      <c r="D55" s="22"/>
      <c r="E55" s="23"/>
      <c r="F55" s="72">
        <f>'Res (100)'!F55</f>
        <v>6.5000000000000002E-2</v>
      </c>
      <c r="G55" s="77">
        <f>0.65*$F$18</f>
        <v>650</v>
      </c>
      <c r="H55" s="73">
        <f t="shared" si="15"/>
        <v>42.25</v>
      </c>
      <c r="I55" s="27"/>
      <c r="J55" s="72">
        <f>F55</f>
        <v>6.5000000000000002E-2</v>
      </c>
      <c r="K55" s="77">
        <f>$G$55</f>
        <v>650</v>
      </c>
      <c r="L55" s="73">
        <f t="shared" si="14"/>
        <v>42.25</v>
      </c>
      <c r="M55" s="27"/>
      <c r="N55" s="30">
        <f t="shared" si="13"/>
        <v>0</v>
      </c>
      <c r="O55" s="74">
        <f t="shared" si="10"/>
        <v>0</v>
      </c>
      <c r="Q55" s="107"/>
      <c r="S55" s="107"/>
      <c r="U55" s="107"/>
      <c r="W55" s="107"/>
    </row>
    <row r="56" spans="2:23" x14ac:dyDescent="0.25">
      <c r="B56" s="49" t="s">
        <v>37</v>
      </c>
      <c r="C56" s="21"/>
      <c r="D56" s="22"/>
      <c r="E56" s="23"/>
      <c r="F56" s="72">
        <f>'Res (100)'!F56</f>
        <v>9.5000000000000001E-2</v>
      </c>
      <c r="G56" s="77">
        <f>0.17*$F$18</f>
        <v>170</v>
      </c>
      <c r="H56" s="73">
        <f t="shared" si="15"/>
        <v>16.149999999999999</v>
      </c>
      <c r="I56" s="27"/>
      <c r="J56" s="72">
        <f>F56</f>
        <v>9.5000000000000001E-2</v>
      </c>
      <c r="K56" s="77">
        <f>$G$56</f>
        <v>170</v>
      </c>
      <c r="L56" s="73">
        <f t="shared" si="14"/>
        <v>16.149999999999999</v>
      </c>
      <c r="M56" s="27"/>
      <c r="N56" s="30">
        <f t="shared" si="13"/>
        <v>0</v>
      </c>
      <c r="O56" s="74">
        <f t="shared" si="10"/>
        <v>0</v>
      </c>
      <c r="Q56" s="107"/>
      <c r="S56" s="107"/>
      <c r="U56" s="107"/>
      <c r="W56" s="107"/>
    </row>
    <row r="57" spans="2:23" x14ac:dyDescent="0.25">
      <c r="B57" s="11" t="s">
        <v>38</v>
      </c>
      <c r="C57" s="21"/>
      <c r="D57" s="22"/>
      <c r="E57" s="23"/>
      <c r="F57" s="72">
        <f>'Res (100)'!F57</f>
        <v>0.13200000000000001</v>
      </c>
      <c r="G57" s="77">
        <f>0.18*$F$18</f>
        <v>180</v>
      </c>
      <c r="H57" s="73">
        <f t="shared" si="15"/>
        <v>23.76</v>
      </c>
      <c r="I57" s="27"/>
      <c r="J57" s="72">
        <f>F57</f>
        <v>0.13200000000000001</v>
      </c>
      <c r="K57" s="77">
        <f>$G$57</f>
        <v>180</v>
      </c>
      <c r="L57" s="73">
        <f t="shared" si="14"/>
        <v>23.76</v>
      </c>
      <c r="M57" s="27"/>
      <c r="N57" s="30">
        <f t="shared" si="13"/>
        <v>0</v>
      </c>
      <c r="O57" s="74">
        <f t="shared" si="10"/>
        <v>0</v>
      </c>
      <c r="Q57" s="107"/>
      <c r="S57" s="107"/>
      <c r="U57" s="107"/>
      <c r="W57" s="107"/>
    </row>
    <row r="58" spans="2:23" s="85" customFormat="1" x14ac:dyDescent="0.25">
      <c r="B58" s="78" t="s">
        <v>39</v>
      </c>
      <c r="C58" s="79"/>
      <c r="D58" s="80"/>
      <c r="E58" s="81"/>
      <c r="F58" s="72">
        <f>'Res (100)'!F58</f>
        <v>7.6999999999999999E-2</v>
      </c>
      <c r="G58" s="82">
        <f>IF(AND($Q$1=1, F18&gt;=600), 600, IF(AND($Q$1=1, AND(F18&lt;600, F18&gt;=0)), F18, IF(AND($Q$1=2, F18&gt;=1000), 1000, IF(AND($Q$1=2, AND(F18&lt;1000, F18&gt;=0)), F18))))</f>
        <v>600</v>
      </c>
      <c r="H58" s="73">
        <f>G58*F58</f>
        <v>46.2</v>
      </c>
      <c r="I58" s="83"/>
      <c r="J58" s="72">
        <f>F58</f>
        <v>7.6999999999999999E-2</v>
      </c>
      <c r="K58" s="82">
        <f>$G$58</f>
        <v>600</v>
      </c>
      <c r="L58" s="73">
        <f>K58*J58</f>
        <v>46.2</v>
      </c>
      <c r="M58" s="83"/>
      <c r="N58" s="84">
        <f t="shared" si="13"/>
        <v>0</v>
      </c>
      <c r="O58" s="74">
        <f t="shared" si="10"/>
        <v>0</v>
      </c>
      <c r="Q58" s="143"/>
      <c r="R58" s="204"/>
      <c r="S58" s="143"/>
      <c r="T58" s="204"/>
      <c r="U58" s="143"/>
      <c r="V58" s="204"/>
      <c r="W58" s="143"/>
    </row>
    <row r="59" spans="2:23" s="85" customFormat="1" ht="13.8" thickBot="1" x14ac:dyDescent="0.3">
      <c r="B59" s="78" t="s">
        <v>40</v>
      </c>
      <c r="C59" s="79"/>
      <c r="D59" s="80"/>
      <c r="E59" s="81"/>
      <c r="F59" s="72">
        <f>'Res (100)'!F59</f>
        <v>0.09</v>
      </c>
      <c r="G59" s="82">
        <f>IF(AND($Q$1=1, F18&gt;=600), F18-600, IF(AND($Q$1=1, AND(F18&lt;600, F18&gt;=0)), 0, IF(AND($Q$1=2, F18&gt;=1000), F18-1000, IF(AND($Q$1=2, AND(F18&lt;1000, F18&gt;=0)), 0))))</f>
        <v>400</v>
      </c>
      <c r="H59" s="73">
        <f>G59*F59</f>
        <v>36</v>
      </c>
      <c r="I59" s="83"/>
      <c r="J59" s="72">
        <f>F59</f>
        <v>0.09</v>
      </c>
      <c r="K59" s="82">
        <f>$G$59</f>
        <v>400</v>
      </c>
      <c r="L59" s="73">
        <f>K59*J59</f>
        <v>36</v>
      </c>
      <c r="M59" s="83"/>
      <c r="N59" s="84">
        <f t="shared" si="13"/>
        <v>0</v>
      </c>
      <c r="O59" s="74">
        <f t="shared" si="10"/>
        <v>0</v>
      </c>
      <c r="Q59" s="143"/>
      <c r="R59" s="204"/>
      <c r="S59" s="143"/>
      <c r="T59" s="204"/>
      <c r="U59" s="143"/>
      <c r="V59" s="204"/>
      <c r="W59" s="143"/>
    </row>
    <row r="60" spans="2:23" ht="8.25" customHeight="1" thickBot="1" x14ac:dyDescent="0.3">
      <c r="B60" s="86"/>
      <c r="C60" s="87"/>
      <c r="D60" s="88"/>
      <c r="E60" s="87"/>
      <c r="F60" s="89"/>
      <c r="G60" s="90"/>
      <c r="H60" s="91"/>
      <c r="I60" s="92"/>
      <c r="J60" s="89"/>
      <c r="K60" s="93"/>
      <c r="L60" s="91"/>
      <c r="M60" s="92"/>
      <c r="N60" s="255"/>
      <c r="O60" s="95"/>
      <c r="Q60" s="107"/>
      <c r="S60" s="107"/>
      <c r="U60" s="107"/>
      <c r="W60" s="107"/>
    </row>
    <row r="61" spans="2:23" x14ac:dyDescent="0.25">
      <c r="B61" s="96" t="s">
        <v>41</v>
      </c>
      <c r="C61" s="21"/>
      <c r="D61" s="21"/>
      <c r="E61" s="21"/>
      <c r="F61" s="97"/>
      <c r="G61" s="98"/>
      <c r="H61" s="99">
        <f>SUM(H51:H57,H50)</f>
        <v>132.15070500000002</v>
      </c>
      <c r="I61" s="100"/>
      <c r="J61" s="101"/>
      <c r="K61" s="101"/>
      <c r="L61" s="254">
        <f>SUM(L51:L57,L50)</f>
        <v>132.56707</v>
      </c>
      <c r="M61" s="102"/>
      <c r="N61" s="103">
        <f t="shared" ref="N61" si="16">L61-H61</f>
        <v>0.41636499999998478</v>
      </c>
      <c r="O61" s="104">
        <f t="shared" ref="O61" si="17">IF((H61)=0,"",(N61/H61))</f>
        <v>3.1506831537522614E-3</v>
      </c>
      <c r="Q61" s="102"/>
      <c r="S61" s="102"/>
      <c r="U61" s="102"/>
      <c r="W61" s="102"/>
    </row>
    <row r="62" spans="2:23" x14ac:dyDescent="0.25">
      <c r="B62" s="105" t="s">
        <v>42</v>
      </c>
      <c r="C62" s="21"/>
      <c r="D62" s="21"/>
      <c r="E62" s="21"/>
      <c r="F62" s="106">
        <v>0.13</v>
      </c>
      <c r="G62" s="107"/>
      <c r="H62" s="108">
        <f>H61*F62</f>
        <v>17.179591650000003</v>
      </c>
      <c r="I62" s="109"/>
      <c r="J62" s="110">
        <v>0.13</v>
      </c>
      <c r="K62" s="109"/>
      <c r="L62" s="111">
        <f>L61*J62</f>
        <v>17.233719100000002</v>
      </c>
      <c r="M62" s="112"/>
      <c r="N62" s="113">
        <f t="shared" si="13"/>
        <v>5.41274499999993E-2</v>
      </c>
      <c r="O62" s="114">
        <f t="shared" si="10"/>
        <v>3.1506831537523356E-3</v>
      </c>
      <c r="Q62" s="112"/>
      <c r="S62" s="112"/>
      <c r="U62" s="112"/>
      <c r="W62" s="112"/>
    </row>
    <row r="63" spans="2:23" x14ac:dyDescent="0.25">
      <c r="B63" s="250" t="s">
        <v>43</v>
      </c>
      <c r="C63" s="21"/>
      <c r="D63" s="21"/>
      <c r="E63" s="21"/>
      <c r="F63" s="106"/>
      <c r="G63" s="107"/>
      <c r="H63" s="99">
        <f>H61+H62</f>
        <v>149.33029665000001</v>
      </c>
      <c r="I63" s="252"/>
      <c r="J63" s="109"/>
      <c r="K63" s="109"/>
      <c r="L63" s="103">
        <f>L61+L62</f>
        <v>149.8007891</v>
      </c>
      <c r="M63" s="112"/>
      <c r="N63" s="103">
        <f t="shared" si="13"/>
        <v>0.47049244999999473</v>
      </c>
      <c r="O63" s="104">
        <f>IF((H63)=0,"",(N63/H63))</f>
        <v>3.1506831537523416E-3</v>
      </c>
      <c r="Q63" s="112"/>
      <c r="S63" s="112"/>
      <c r="U63" s="112"/>
      <c r="W63" s="112"/>
    </row>
    <row r="64" spans="2:23" x14ac:dyDescent="0.25">
      <c r="B64" s="249" t="s">
        <v>137</v>
      </c>
      <c r="C64" s="21"/>
      <c r="D64" s="21"/>
      <c r="E64" s="21"/>
      <c r="F64" s="106">
        <v>-0.08</v>
      </c>
      <c r="G64" s="107"/>
      <c r="H64" s="257">
        <f>F64*H61</f>
        <v>-10.572056400000001</v>
      </c>
      <c r="I64" s="112"/>
      <c r="J64" s="106">
        <v>-0.08</v>
      </c>
      <c r="K64" s="248"/>
      <c r="L64" s="257">
        <f>J64*L61</f>
        <v>-10.605365600000001</v>
      </c>
      <c r="M64" s="112"/>
      <c r="N64" s="257">
        <f t="shared" si="13"/>
        <v>-3.3309199999999706E-2</v>
      </c>
      <c r="O64" s="114">
        <f>IF((H64)=0,"",(N64/H64))</f>
        <v>3.1506831537523486E-3</v>
      </c>
      <c r="Q64" s="112"/>
      <c r="S64" s="112"/>
      <c r="U64" s="112"/>
      <c r="W64" s="112"/>
    </row>
    <row r="65" spans="2:23" ht="13.8" thickBot="1" x14ac:dyDescent="0.3">
      <c r="B65" s="294" t="s">
        <v>138</v>
      </c>
      <c r="C65" s="294"/>
      <c r="D65" s="294"/>
      <c r="E65" s="21"/>
      <c r="F65" s="256"/>
      <c r="G65" s="107"/>
      <c r="H65" s="251">
        <f>SUM(H63:H64)</f>
        <v>138.75824025</v>
      </c>
      <c r="I65" s="112"/>
      <c r="J65" s="253"/>
      <c r="K65" s="248"/>
      <c r="L65" s="251">
        <f>SUM(L63:L64)</f>
        <v>139.1954235</v>
      </c>
      <c r="M65" s="112"/>
      <c r="N65" s="103">
        <f t="shared" si="13"/>
        <v>0.43718325000000391</v>
      </c>
      <c r="O65" s="104">
        <f>IF((H65)=0,"",(N65/H65))</f>
        <v>3.1506831537524049E-3</v>
      </c>
      <c r="Q65" s="112"/>
      <c r="S65" s="112"/>
      <c r="U65" s="112"/>
      <c r="W65" s="112"/>
    </row>
    <row r="66" spans="2: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2:23" s="85" customFormat="1" x14ac:dyDescent="0.25">
      <c r="B67" s="124" t="s">
        <v>44</v>
      </c>
      <c r="C67" s="79"/>
      <c r="D67" s="79"/>
      <c r="E67" s="79"/>
      <c r="F67" s="125"/>
      <c r="G67" s="126"/>
      <c r="H67" s="127">
        <f>SUM(H58:H59,H50,H51:H54)</f>
        <v>132.19070499999998</v>
      </c>
      <c r="I67" s="128"/>
      <c r="J67" s="129"/>
      <c r="K67" s="129"/>
      <c r="L67" s="127">
        <f>SUM(L58:L59,L50,L51:L54)</f>
        <v>132.60706999999999</v>
      </c>
      <c r="M67" s="130"/>
      <c r="N67" s="131">
        <f t="shared" ref="N67:N71" si="18">L67-H67</f>
        <v>0.4163650000000132</v>
      </c>
      <c r="O67" s="104">
        <f t="shared" ref="O67:O71" si="19">IF((H67)=0,"",(N67/H67))</f>
        <v>3.1497297786558689E-3</v>
      </c>
      <c r="Q67" s="130"/>
      <c r="R67" s="204"/>
      <c r="S67" s="130"/>
      <c r="T67" s="204"/>
      <c r="U67" s="130"/>
      <c r="V67" s="204"/>
      <c r="W67" s="130"/>
    </row>
    <row r="68" spans="2:23" s="85" customFormat="1" x14ac:dyDescent="0.25">
      <c r="B68" s="132" t="s">
        <v>42</v>
      </c>
      <c r="C68" s="79"/>
      <c r="D68" s="79"/>
      <c r="E68" s="79"/>
      <c r="F68" s="133">
        <v>0.13</v>
      </c>
      <c r="G68" s="126"/>
      <c r="H68" s="134">
        <f>H67*F68</f>
        <v>17.184791649999998</v>
      </c>
      <c r="I68" s="135"/>
      <c r="J68" s="136">
        <v>0.13</v>
      </c>
      <c r="K68" s="137"/>
      <c r="L68" s="138">
        <f>L67*J68</f>
        <v>17.2389191</v>
      </c>
      <c r="M68" s="139"/>
      <c r="N68" s="140">
        <f t="shared" si="18"/>
        <v>5.4127450000002852E-2</v>
      </c>
      <c r="O68" s="114">
        <f t="shared" si="19"/>
        <v>3.1497297786559349E-3</v>
      </c>
      <c r="Q68" s="139"/>
      <c r="R68" s="204"/>
      <c r="S68" s="139"/>
      <c r="T68" s="204"/>
      <c r="U68" s="139"/>
      <c r="V68" s="204"/>
      <c r="W68" s="139"/>
    </row>
    <row r="69" spans="2:23" s="85" customFormat="1" x14ac:dyDescent="0.25">
      <c r="B69" s="258" t="s">
        <v>43</v>
      </c>
      <c r="C69" s="79"/>
      <c r="D69" s="79"/>
      <c r="E69" s="79"/>
      <c r="F69" s="142"/>
      <c r="G69" s="143"/>
      <c r="H69" s="127">
        <f>H67+H68</f>
        <v>149.37549664999997</v>
      </c>
      <c r="I69" s="135"/>
      <c r="J69" s="135"/>
      <c r="K69" s="135"/>
      <c r="L69" s="211">
        <f>L67+L68</f>
        <v>149.8459891</v>
      </c>
      <c r="M69" s="139"/>
      <c r="N69" s="131">
        <f t="shared" si="18"/>
        <v>0.47049245000002315</v>
      </c>
      <c r="O69" s="104">
        <f t="shared" si="19"/>
        <v>3.149729778655924E-3</v>
      </c>
      <c r="Q69" s="139"/>
      <c r="R69" s="204"/>
      <c r="S69" s="139"/>
      <c r="T69" s="204"/>
      <c r="U69" s="139"/>
      <c r="V69" s="204"/>
      <c r="W69" s="139"/>
    </row>
    <row r="70" spans="2:23" s="85" customFormat="1" x14ac:dyDescent="0.25">
      <c r="B70" s="249" t="s">
        <v>137</v>
      </c>
      <c r="C70" s="21"/>
      <c r="D70" s="21"/>
      <c r="E70" s="79"/>
      <c r="F70" s="106">
        <v>-0.08</v>
      </c>
      <c r="G70" s="143"/>
      <c r="H70" s="257">
        <f>F70*H67</f>
        <v>-10.575256399999999</v>
      </c>
      <c r="I70" s="135"/>
      <c r="J70" s="106">
        <v>-0.08</v>
      </c>
      <c r="K70" s="135"/>
      <c r="L70" s="257">
        <f>J70*L67</f>
        <v>-10.6085656</v>
      </c>
      <c r="M70" s="139"/>
      <c r="N70" s="131">
        <f t="shared" si="18"/>
        <v>-3.3309200000001482E-2</v>
      </c>
      <c r="O70" s="104">
        <f t="shared" si="19"/>
        <v>3.1497297786559088E-3</v>
      </c>
      <c r="Q70" s="139"/>
      <c r="R70" s="204"/>
      <c r="S70" s="139"/>
      <c r="T70" s="204"/>
      <c r="U70" s="139"/>
      <c r="V70" s="204"/>
      <c r="W70" s="139"/>
    </row>
    <row r="71" spans="2:23" s="85" customFormat="1" ht="13.8" thickBot="1" x14ac:dyDescent="0.3">
      <c r="B71" s="294" t="s">
        <v>138</v>
      </c>
      <c r="C71" s="294"/>
      <c r="D71" s="294"/>
      <c r="E71" s="79"/>
      <c r="F71" s="142"/>
      <c r="G71" s="143"/>
      <c r="H71" s="251">
        <f>SUM(H69:H70)</f>
        <v>138.80024024999997</v>
      </c>
      <c r="I71" s="135"/>
      <c r="J71" s="135"/>
      <c r="K71" s="135"/>
      <c r="L71" s="251">
        <f>SUM(L69:L70)</f>
        <v>139.23742350000001</v>
      </c>
      <c r="M71" s="139"/>
      <c r="N71" s="131">
        <f t="shared" si="18"/>
        <v>0.43718325000003233</v>
      </c>
      <c r="O71" s="104">
        <f t="shared" si="19"/>
        <v>3.1497297786560021E-3</v>
      </c>
      <c r="Q71" s="139"/>
      <c r="R71" s="204"/>
      <c r="S71" s="139"/>
      <c r="T71" s="204"/>
      <c r="U71" s="139"/>
      <c r="V71" s="204"/>
      <c r="W71" s="139"/>
    </row>
    <row r="72" spans="2:23" s="85" customFormat="1" ht="8.25" customHeight="1" thickBot="1" x14ac:dyDescent="0.3">
      <c r="B72" s="117"/>
      <c r="C72" s="118"/>
      <c r="D72" s="119"/>
      <c r="E72" s="118"/>
      <c r="F72" s="144"/>
      <c r="G72" s="145"/>
      <c r="H72" s="146"/>
      <c r="I72" s="147"/>
      <c r="J72" s="144"/>
      <c r="K72" s="120"/>
      <c r="L72" s="148"/>
      <c r="M72" s="121"/>
      <c r="N72" s="149"/>
      <c r="O72" s="95"/>
      <c r="Q72" s="143"/>
      <c r="R72" s="204"/>
      <c r="S72" s="143"/>
      <c r="T72" s="204"/>
      <c r="U72" s="143"/>
      <c r="V72" s="204"/>
      <c r="W72" s="143"/>
    </row>
    <row r="73" spans="2:23" x14ac:dyDescent="0.25">
      <c r="L73" s="150"/>
    </row>
    <row r="74" spans="2:23" x14ac:dyDescent="0.25">
      <c r="B74" s="12" t="s">
        <v>45</v>
      </c>
      <c r="F74" s="151">
        <f>'Res (100)'!F74</f>
        <v>3.3500000000000002E-2</v>
      </c>
      <c r="J74" s="151">
        <f>+'Res (100)'!J74</f>
        <v>3.3500000000000002E-2</v>
      </c>
    </row>
    <row r="77" spans="2:23" x14ac:dyDescent="0.25">
      <c r="B77" s="96" t="s">
        <v>41</v>
      </c>
      <c r="C77" s="21"/>
      <c r="D77" s="21"/>
      <c r="E77" s="21"/>
      <c r="F77" s="97"/>
      <c r="G77" s="98"/>
      <c r="H77" s="99">
        <f>+H61-H31-H40-H41-H42</f>
        <v>134.53070500000001</v>
      </c>
      <c r="I77" s="100"/>
      <c r="J77" s="101"/>
      <c r="K77" s="101"/>
      <c r="L77" s="99">
        <f>+L61-L31-L40-L41-L42</f>
        <v>133.76707000000002</v>
      </c>
      <c r="M77" s="102"/>
      <c r="N77" s="103">
        <f t="shared" ref="N77:N79" si="20">L77-H77</f>
        <v>-0.76363499999999362</v>
      </c>
      <c r="O77" s="104">
        <f t="shared" ref="O77:O79" si="21">IF((H77)=0,"",(N77/H77))</f>
        <v>-5.6762878035909615E-3</v>
      </c>
      <c r="Q77" s="102"/>
      <c r="S77" s="102"/>
      <c r="U77" s="102"/>
      <c r="W77" s="102"/>
    </row>
    <row r="78" spans="2:23" x14ac:dyDescent="0.25">
      <c r="B78" s="105" t="s">
        <v>42</v>
      </c>
      <c r="C78" s="21"/>
      <c r="D78" s="21"/>
      <c r="E78" s="21"/>
      <c r="F78" s="106">
        <v>0.13</v>
      </c>
      <c r="G78" s="107"/>
      <c r="H78" s="108">
        <f>H77*F78</f>
        <v>17.488991650000003</v>
      </c>
      <c r="I78" s="109"/>
      <c r="J78" s="110">
        <v>0.13</v>
      </c>
      <c r="K78" s="109"/>
      <c r="L78" s="111">
        <f>L77*J78</f>
        <v>17.389719100000004</v>
      </c>
      <c r="M78" s="112"/>
      <c r="N78" s="113">
        <f t="shared" si="20"/>
        <v>-9.9272549999998461E-2</v>
      </c>
      <c r="O78" s="114">
        <f t="shared" si="21"/>
        <v>-5.6762878035909207E-3</v>
      </c>
      <c r="Q78" s="112"/>
      <c r="S78" s="112"/>
      <c r="U78" s="112"/>
      <c r="W78" s="112"/>
    </row>
    <row r="79" spans="2:23" x14ac:dyDescent="0.25">
      <c r="B79" s="209" t="s">
        <v>43</v>
      </c>
      <c r="C79" s="210"/>
      <c r="D79" s="210"/>
      <c r="E79" s="210"/>
      <c r="F79" s="205"/>
      <c r="G79" s="206"/>
      <c r="H79" s="216">
        <f>H77+H78</f>
        <v>152.01969665000001</v>
      </c>
      <c r="I79" s="207"/>
      <c r="J79" s="207"/>
      <c r="K79" s="207"/>
      <c r="L79" s="215">
        <f>L77+L78</f>
        <v>151.15678910000003</v>
      </c>
      <c r="M79" s="208"/>
      <c r="N79" s="214">
        <f t="shared" si="20"/>
        <v>-0.86290754999998853</v>
      </c>
      <c r="O79" s="213">
        <f t="shared" si="21"/>
        <v>-5.6762878035909329E-3</v>
      </c>
      <c r="P79" s="12"/>
      <c r="Q79" s="112"/>
      <c r="S79" s="112"/>
      <c r="U79" s="112"/>
      <c r="W79" s="112"/>
    </row>
    <row r="80" spans="2:23" ht="13.5" customHeight="1" x14ac:dyDescent="0.25">
      <c r="Q80" s="202"/>
      <c r="R80" s="202"/>
      <c r="S80" s="6"/>
      <c r="T80" s="6"/>
      <c r="U80" s="6"/>
      <c r="V80" s="6"/>
      <c r="W80" s="6"/>
    </row>
    <row r="81" spans="1:23" ht="12" customHeight="1" x14ac:dyDescent="0.25">
      <c r="A81" s="6" t="s">
        <v>46</v>
      </c>
      <c r="Q81" s="202"/>
      <c r="R81" s="202"/>
      <c r="S81" s="6"/>
      <c r="T81" s="6"/>
      <c r="U81" s="6"/>
      <c r="V81" s="6"/>
      <c r="W81" s="6"/>
    </row>
    <row r="82" spans="1:23" x14ac:dyDescent="0.25">
      <c r="A82" s="6" t="s">
        <v>47</v>
      </c>
      <c r="Q82" s="202"/>
      <c r="R82" s="202"/>
      <c r="S82" s="6"/>
      <c r="T82" s="6"/>
      <c r="U82" s="6"/>
      <c r="V82" s="6"/>
      <c r="W82" s="6"/>
    </row>
    <row r="83" spans="1:23" x14ac:dyDescent="0.25">
      <c r="Q83" s="202"/>
      <c r="R83" s="202"/>
      <c r="S83" s="6"/>
      <c r="T83" s="6"/>
      <c r="U83" s="6"/>
      <c r="V83" s="6"/>
      <c r="W83" s="6"/>
    </row>
    <row r="84" spans="1:23" x14ac:dyDescent="0.25">
      <c r="A84" s="153" t="s">
        <v>133</v>
      </c>
      <c r="Q84" s="202"/>
      <c r="R84" s="202"/>
      <c r="S84" s="6"/>
      <c r="T84" s="6"/>
      <c r="U84" s="6"/>
      <c r="V84" s="6"/>
      <c r="W84" s="6"/>
    </row>
    <row r="85" spans="1:23" x14ac:dyDescent="0.25">
      <c r="A85" s="11" t="s">
        <v>48</v>
      </c>
      <c r="Q85" s="202"/>
      <c r="R85" s="202"/>
      <c r="S85" s="6"/>
      <c r="T85" s="6"/>
      <c r="U85" s="6"/>
      <c r="V85" s="6"/>
      <c r="W85" s="6"/>
    </row>
    <row r="86" spans="1:23" x14ac:dyDescent="0.25">
      <c r="Q86" s="202"/>
      <c r="R86" s="202"/>
      <c r="S86" s="6"/>
      <c r="T86" s="6"/>
      <c r="U86" s="6"/>
      <c r="V86" s="6"/>
      <c r="W86" s="6"/>
    </row>
    <row r="87" spans="1:23" x14ac:dyDescent="0.25">
      <c r="A87" s="6" t="s">
        <v>132</v>
      </c>
      <c r="Q87" s="202"/>
      <c r="R87" s="202"/>
      <c r="S87" s="6"/>
      <c r="T87" s="6"/>
      <c r="U87" s="6"/>
      <c r="V87" s="6"/>
      <c r="W87" s="6"/>
    </row>
    <row r="88" spans="1:23" x14ac:dyDescent="0.25">
      <c r="A88" s="6" t="s">
        <v>49</v>
      </c>
      <c r="Q88" s="202"/>
      <c r="R88" s="202"/>
      <c r="S88" s="6"/>
      <c r="T88" s="6"/>
      <c r="U88" s="6"/>
      <c r="V88" s="6"/>
      <c r="W88" s="6"/>
    </row>
    <row r="89" spans="1:23" x14ac:dyDescent="0.25">
      <c r="A89" s="6" t="s">
        <v>50</v>
      </c>
      <c r="Q89" s="202"/>
      <c r="R89" s="202"/>
      <c r="S89" s="6"/>
      <c r="T89" s="6"/>
      <c r="U89" s="6"/>
      <c r="V89" s="6"/>
      <c r="W89" s="6"/>
    </row>
    <row r="90" spans="1:23" x14ac:dyDescent="0.25">
      <c r="A90" s="6" t="s">
        <v>51</v>
      </c>
      <c r="Q90" s="202"/>
      <c r="R90" s="202"/>
      <c r="S90" s="6"/>
      <c r="T90" s="6"/>
      <c r="U90" s="6"/>
      <c r="V90" s="6"/>
      <c r="W90" s="6"/>
    </row>
    <row r="91" spans="1:23" x14ac:dyDescent="0.25">
      <c r="A91" s="6" t="s">
        <v>52</v>
      </c>
      <c r="Q91" s="202"/>
      <c r="R91" s="202"/>
      <c r="S91" s="6"/>
      <c r="T91" s="6"/>
      <c r="U91" s="6"/>
      <c r="V91" s="6"/>
      <c r="W91" s="6"/>
    </row>
    <row r="92" spans="1:23" x14ac:dyDescent="0.25">
      <c r="Q92" s="202"/>
      <c r="R92" s="202"/>
      <c r="S92" s="6"/>
      <c r="T92" s="6"/>
      <c r="U92" s="6"/>
      <c r="V92" s="6"/>
      <c r="W92" s="6"/>
    </row>
    <row r="93" spans="1:23" x14ac:dyDescent="0.25">
      <c r="A93" s="152"/>
      <c r="B93" s="6" t="s">
        <v>53</v>
      </c>
      <c r="Q93" s="202"/>
      <c r="R93" s="202"/>
      <c r="S93" s="6"/>
      <c r="T93" s="6"/>
      <c r="U93" s="6"/>
      <c r="V93" s="6"/>
      <c r="W93" s="6"/>
    </row>
    <row r="94" spans="1:23" x14ac:dyDescent="0.25">
      <c r="Q94" s="202"/>
      <c r="R94" s="202"/>
      <c r="S94" s="6"/>
      <c r="T94" s="6"/>
      <c r="U94" s="6"/>
      <c r="V94" s="6"/>
      <c r="W94" s="6"/>
    </row>
    <row r="95" spans="1:23" x14ac:dyDescent="0.25">
      <c r="B95" s="153" t="s">
        <v>54</v>
      </c>
      <c r="Q95" s="202"/>
      <c r="R95" s="202"/>
      <c r="S95" s="6"/>
      <c r="T95" s="6"/>
      <c r="U95" s="6"/>
      <c r="V95" s="6"/>
      <c r="W95" s="6"/>
    </row>
  </sheetData>
  <sheetProtection selectLockedCells="1"/>
  <mergeCells count="10">
    <mergeCell ref="B65:D65"/>
    <mergeCell ref="B71:D71"/>
    <mergeCell ref="A3:K3"/>
    <mergeCell ref="D14:O14"/>
    <mergeCell ref="F20:H20"/>
    <mergeCell ref="J20:L20"/>
    <mergeCell ref="N20:O20"/>
    <mergeCell ref="D21:D22"/>
    <mergeCell ref="N21:N22"/>
    <mergeCell ref="O21:O22"/>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2 D66 D23:D38 D48:D49 D40:D46 D51:D60">
      <formula1>"Monthly, per kWh, per kW"</formula1>
    </dataValidation>
    <dataValidation type="list" allowBlank="1" showInputMessage="1" showErrorMessage="1" sqref="E48:E49 E72 E66 E23:E38 E40:E46 E51:E60">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Option Button 1">
              <controlPr defaultSize="0" autoFill="0" autoLine="0" autoPict="0">
                <anchor moveWithCells="1">
                  <from>
                    <xdr:col>1</xdr:col>
                    <xdr:colOff>944880</xdr:colOff>
                    <xdr:row>3</xdr:row>
                    <xdr:rowOff>182880</xdr:rowOff>
                  </from>
                  <to>
                    <xdr:col>1</xdr:col>
                    <xdr:colOff>1424940</xdr:colOff>
                    <xdr:row>4</xdr:row>
                    <xdr:rowOff>45720</xdr:rowOff>
                  </to>
                </anchor>
              </controlPr>
            </control>
          </mc:Choice>
        </mc:AlternateContent>
        <mc:AlternateContent xmlns:mc="http://schemas.openxmlformats.org/markup-compatibility/2006">
          <mc:Choice Requires="x14">
            <control shapeId="126978" r:id="rId5" name="Option Button 2">
              <controlPr defaultSize="0" autoFill="0" autoLine="0" autoPict="0">
                <anchor moveWithCells="1">
                  <from>
                    <xdr:col>1</xdr:col>
                    <xdr:colOff>1356360</xdr:colOff>
                    <xdr:row>3</xdr:row>
                    <xdr:rowOff>160020</xdr:rowOff>
                  </from>
                  <to>
                    <xdr:col>3</xdr:col>
                    <xdr:colOff>510540</xdr:colOff>
                    <xdr:row>4</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W95"/>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8.88671875" style="6" bestFit="1" customWidth="1"/>
    <col min="9" max="9" width="2.88671875" style="6" customWidth="1"/>
    <col min="10" max="10" width="9.88671875" style="6" bestFit="1" customWidth="1"/>
    <col min="11" max="11" width="7.44140625" style="6" bestFit="1" customWidth="1"/>
    <col min="12" max="12" width="8.88671875" style="6" bestFit="1" customWidth="1"/>
    <col min="13" max="13" width="2.88671875" style="6" customWidth="1"/>
    <col min="14" max="14" width="9.21875" style="6" bestFit="1" customWidth="1"/>
    <col min="15" max="15" width="10" style="6" bestFit="1" customWidth="1"/>
    <col min="16" max="16" width="3.88671875" style="6" customWidth="1"/>
    <col min="17" max="17" width="2.88671875" style="203" customWidth="1"/>
    <col min="18" max="18" width="4.5546875" style="203" customWidth="1"/>
    <col min="19" max="19" width="2.88671875" style="203" customWidth="1"/>
    <col min="20" max="20" width="4.5546875" style="203" customWidth="1"/>
    <col min="21" max="21" width="2.88671875" style="203"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2</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1500</v>
      </c>
      <c r="G18" s="12" t="s">
        <v>6</v>
      </c>
    </row>
    <row r="19" spans="2:23" x14ac:dyDescent="0.25">
      <c r="B19" s="11"/>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+'Res (100)'!F23</f>
        <v>16.600000000000001</v>
      </c>
      <c r="G23" s="25">
        <v>1</v>
      </c>
      <c r="H23" s="26">
        <f>G23*F23</f>
        <v>16.600000000000001</v>
      </c>
      <c r="I23" s="27"/>
      <c r="J23" s="28">
        <f>+'Res (100)'!J23</f>
        <v>20.51</v>
      </c>
      <c r="K23" s="29">
        <v>1</v>
      </c>
      <c r="L23" s="26">
        <f>K23*J23</f>
        <v>20.51</v>
      </c>
      <c r="M23" s="27"/>
      <c r="N23" s="30">
        <f>L23-H23</f>
        <v>3.91</v>
      </c>
      <c r="O23" s="31">
        <f>IF((H23)=0,"",(N23/H23))</f>
        <v>0.23554216867469879</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+'Res (100)'!F29</f>
        <v>1.5100000000000001E-2</v>
      </c>
      <c r="G29" s="25">
        <f>$F$18</f>
        <v>1500</v>
      </c>
      <c r="H29" s="26">
        <f t="shared" si="0"/>
        <v>22.650000000000002</v>
      </c>
      <c r="I29" s="27"/>
      <c r="J29" s="28">
        <f>+'Res (100)'!J29</f>
        <v>1.0500000000000001E-2</v>
      </c>
      <c r="K29" s="25">
        <f>$F$18</f>
        <v>1500</v>
      </c>
      <c r="L29" s="26">
        <f t="shared" si="1"/>
        <v>15.750000000000002</v>
      </c>
      <c r="M29" s="27"/>
      <c r="N29" s="30">
        <f t="shared" si="2"/>
        <v>-6.9</v>
      </c>
      <c r="O29" s="31">
        <f t="shared" si="3"/>
        <v>-0.30463576158940397</v>
      </c>
      <c r="Q29" s="107"/>
      <c r="S29" s="107"/>
      <c r="U29" s="107"/>
      <c r="W29" s="107"/>
    </row>
    <row r="30" spans="2:23" x14ac:dyDescent="0.25">
      <c r="B30" s="21" t="s">
        <v>21</v>
      </c>
      <c r="C30" s="21"/>
      <c r="D30" s="22"/>
      <c r="E30" s="23"/>
      <c r="F30" s="24"/>
      <c r="G30" s="25">
        <f t="shared" ref="G30" si="4">$F$18</f>
        <v>1500</v>
      </c>
      <c r="H30" s="26">
        <f t="shared" si="0"/>
        <v>0</v>
      </c>
      <c r="I30" s="27"/>
      <c r="J30" s="28"/>
      <c r="K30" s="25">
        <f t="shared" ref="K30:K38" si="5">$F$18</f>
        <v>1500</v>
      </c>
      <c r="L30" s="26">
        <f t="shared" si="1"/>
        <v>0</v>
      </c>
      <c r="M30" s="27"/>
      <c r="N30" s="30">
        <f t="shared" si="2"/>
        <v>0</v>
      </c>
      <c r="O30" s="31" t="str">
        <f t="shared" si="3"/>
        <v/>
      </c>
      <c r="Q30" s="107"/>
      <c r="S30" s="107"/>
      <c r="U30" s="107"/>
      <c r="W30" s="107"/>
    </row>
    <row r="31" spans="2:23" x14ac:dyDescent="0.25">
      <c r="B31" s="21" t="s">
        <v>22</v>
      </c>
      <c r="C31" s="21"/>
      <c r="D31" s="22" t="s">
        <v>20</v>
      </c>
      <c r="E31" s="23"/>
      <c r="F31" s="50">
        <f>+'Res (100)'!F31</f>
        <v>0</v>
      </c>
      <c r="G31" s="25">
        <f>$F$18</f>
        <v>1500</v>
      </c>
      <c r="H31" s="26">
        <f>G31*F31</f>
        <v>0</v>
      </c>
      <c r="I31" s="27"/>
      <c r="J31" s="52">
        <f>+'Res (100)'!J31</f>
        <v>0</v>
      </c>
      <c r="K31" s="25">
        <f t="shared" si="5"/>
        <v>1500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1500</v>
      </c>
      <c r="H32" s="26">
        <f t="shared" si="0"/>
        <v>0</v>
      </c>
      <c r="I32" s="27"/>
      <c r="J32" s="28"/>
      <c r="K32" s="25">
        <f t="shared" si="5"/>
        <v>1500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1500</v>
      </c>
      <c r="H33" s="26">
        <f t="shared" si="0"/>
        <v>0</v>
      </c>
      <c r="I33" s="27"/>
      <c r="J33" s="28"/>
      <c r="K33" s="25">
        <f t="shared" si="5"/>
        <v>1500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1500</v>
      </c>
      <c r="H34" s="26">
        <f t="shared" si="0"/>
        <v>0</v>
      </c>
      <c r="I34" s="27"/>
      <c r="J34" s="28"/>
      <c r="K34" s="25">
        <f t="shared" si="5"/>
        <v>1500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1500</v>
      </c>
      <c r="H35" s="26">
        <f t="shared" si="0"/>
        <v>0</v>
      </c>
      <c r="I35" s="27"/>
      <c r="J35" s="28"/>
      <c r="K35" s="25">
        <f t="shared" si="5"/>
        <v>1500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1500</v>
      </c>
      <c r="H36" s="26">
        <f t="shared" si="0"/>
        <v>0</v>
      </c>
      <c r="I36" s="27"/>
      <c r="J36" s="28"/>
      <c r="K36" s="25">
        <f t="shared" si="5"/>
        <v>1500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1500</v>
      </c>
      <c r="H37" s="26">
        <f t="shared" si="0"/>
        <v>0</v>
      </c>
      <c r="I37" s="27"/>
      <c r="J37" s="28"/>
      <c r="K37" s="25">
        <f t="shared" si="5"/>
        <v>1500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1500</v>
      </c>
      <c r="H38" s="26">
        <f t="shared" si="0"/>
        <v>0</v>
      </c>
      <c r="I38" s="27"/>
      <c r="J38" s="28"/>
      <c r="K38" s="25">
        <f t="shared" si="5"/>
        <v>1500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39.25</v>
      </c>
      <c r="I39" s="40"/>
      <c r="J39" s="41"/>
      <c r="K39" s="42"/>
      <c r="L39" s="39">
        <f>SUM(L23:L38)</f>
        <v>36.260000000000005</v>
      </c>
      <c r="M39" s="40"/>
      <c r="N39" s="43">
        <f t="shared" si="2"/>
        <v>-2.9899999999999949</v>
      </c>
      <c r="O39" s="44">
        <f t="shared" si="3"/>
        <v>-7.617834394904445E-2</v>
      </c>
      <c r="Q39" s="107"/>
      <c r="R39" s="203"/>
      <c r="S39" s="107"/>
      <c r="T39" s="203"/>
      <c r="U39" s="107"/>
      <c r="V39" s="203"/>
      <c r="W39" s="107"/>
    </row>
    <row r="40" spans="2:23" ht="26.4" x14ac:dyDescent="0.25">
      <c r="B40" s="46" t="str">
        <f>+'Res (100)'!B40</f>
        <v>Deferral/Variance Account Disposition Rate Rider Group 1</v>
      </c>
      <c r="C40" s="21"/>
      <c r="D40" s="22" t="s">
        <v>20</v>
      </c>
      <c r="E40" s="23"/>
      <c r="F40" s="24">
        <f>'Res (100)'!F40</f>
        <v>-1E-4</v>
      </c>
      <c r="G40" s="25">
        <f>$F$18</f>
        <v>1500</v>
      </c>
      <c r="H40" s="26">
        <f>G40*F40</f>
        <v>-0.15</v>
      </c>
      <c r="I40" s="27"/>
      <c r="J40" s="28">
        <f>+'Res (100)'!J40</f>
        <v>-4.0000000000000002E-4</v>
      </c>
      <c r="K40" s="25">
        <f>$F$18</f>
        <v>1500</v>
      </c>
      <c r="L40" s="26">
        <f>K40*J40</f>
        <v>-0.6</v>
      </c>
      <c r="M40" s="27"/>
      <c r="N40" s="30">
        <f>L40-H40</f>
        <v>-0.44999999999999996</v>
      </c>
      <c r="O40" s="31">
        <f>IF((H40)=0,"",(N40/H40))</f>
        <v>3</v>
      </c>
      <c r="Q40" s="107"/>
      <c r="S40" s="107"/>
      <c r="U40" s="107"/>
      <c r="W40" s="107"/>
    </row>
    <row r="41" spans="2:23" ht="39.6" x14ac:dyDescent="0.25">
      <c r="B41" s="154" t="s">
        <v>106</v>
      </c>
      <c r="C41" s="21"/>
      <c r="D41" s="22" t="s">
        <v>17</v>
      </c>
      <c r="E41" s="23"/>
      <c r="F41" s="24">
        <f>'Res (100)'!F41</f>
        <v>0.02</v>
      </c>
      <c r="G41" s="25">
        <v>1</v>
      </c>
      <c r="H41" s="26">
        <f t="shared" ref="H41:H43" si="7">G41*F41</f>
        <v>0.02</v>
      </c>
      <c r="I41" s="47"/>
      <c r="J41" s="28">
        <f>+'Res (100)'!J41</f>
        <v>0</v>
      </c>
      <c r="K41" s="25">
        <v>1</v>
      </c>
      <c r="L41" s="26">
        <f t="shared" ref="L41:L45" si="8">K41*J41</f>
        <v>0</v>
      </c>
      <c r="M41" s="48"/>
      <c r="N41" s="30">
        <f t="shared" ref="N41:N45" si="9">L41-H41</f>
        <v>-0.02</v>
      </c>
      <c r="O41" s="31">
        <f t="shared" ref="O41:O62" si="10">IF((H41)=0,"",(N41/H41))</f>
        <v>-1</v>
      </c>
      <c r="Q41" s="107"/>
      <c r="S41" s="107"/>
      <c r="U41" s="107"/>
      <c r="W41" s="107"/>
    </row>
    <row r="42" spans="2:23" ht="39.6" x14ac:dyDescent="0.25">
      <c r="B42" s="154" t="s">
        <v>106</v>
      </c>
      <c r="C42" s="21"/>
      <c r="D42" s="22" t="s">
        <v>20</v>
      </c>
      <c r="E42" s="23"/>
      <c r="F42" s="24">
        <f>'Res (100)'!F42</f>
        <v>-2.3E-3</v>
      </c>
      <c r="G42" s="25">
        <f t="shared" ref="G42:G43" si="11">$F$18</f>
        <v>1500</v>
      </c>
      <c r="H42" s="26">
        <f t="shared" si="7"/>
        <v>-3.4499999999999997</v>
      </c>
      <c r="I42" s="47"/>
      <c r="J42" s="28">
        <f>+'Res (100)'!J42</f>
        <v>-8.0000000000000004E-4</v>
      </c>
      <c r="K42" s="25">
        <f t="shared" ref="K42:K43" si="12">$F$18</f>
        <v>1500</v>
      </c>
      <c r="L42" s="26">
        <f t="shared" si="8"/>
        <v>-1.2</v>
      </c>
      <c r="M42" s="48"/>
      <c r="N42" s="30">
        <f t="shared" si="9"/>
        <v>2.25</v>
      </c>
      <c r="O42" s="31">
        <f t="shared" si="10"/>
        <v>-0.65217391304347827</v>
      </c>
      <c r="Q42" s="107"/>
      <c r="S42" s="107"/>
      <c r="U42" s="107"/>
      <c r="W42" s="107"/>
    </row>
    <row r="43" spans="2:23" ht="39.6" x14ac:dyDescent="0.25">
      <c r="B43" s="46" t="s">
        <v>125</v>
      </c>
      <c r="C43" s="21"/>
      <c r="D43" s="22" t="s">
        <v>20</v>
      </c>
      <c r="E43" s="23"/>
      <c r="F43" s="24">
        <f>'Res (100)'!F43</f>
        <v>2.7E-4</v>
      </c>
      <c r="G43" s="25">
        <f t="shared" si="11"/>
        <v>1500</v>
      </c>
      <c r="H43" s="26">
        <f t="shared" si="7"/>
        <v>0.40500000000000003</v>
      </c>
      <c r="I43" s="47"/>
      <c r="J43" s="223">
        <f>+'Res (100)'!J43</f>
        <v>0</v>
      </c>
      <c r="K43" s="25">
        <f t="shared" si="12"/>
        <v>1500</v>
      </c>
      <c r="L43" s="26">
        <f t="shared" si="8"/>
        <v>0</v>
      </c>
      <c r="M43" s="48"/>
      <c r="N43" s="30">
        <f t="shared" si="9"/>
        <v>-0.40500000000000003</v>
      </c>
      <c r="O43" s="31">
        <f t="shared" si="10"/>
        <v>-1</v>
      </c>
      <c r="Q43" s="107"/>
      <c r="S43" s="107"/>
      <c r="U43" s="107"/>
      <c r="W43" s="107"/>
    </row>
    <row r="44" spans="2:23" x14ac:dyDescent="0.25">
      <c r="B44" s="49" t="s">
        <v>25</v>
      </c>
      <c r="C44" s="21"/>
      <c r="D44" s="22" t="s">
        <v>20</v>
      </c>
      <c r="E44" s="23"/>
      <c r="F44" s="50">
        <f>'Res (100)'!F44</f>
        <v>6.9999999999999994E-5</v>
      </c>
      <c r="G44" s="51">
        <f>$F$18*(1+F74)</f>
        <v>1550.2500000000002</v>
      </c>
      <c r="H44" s="26">
        <f>G44*F44</f>
        <v>0.1085175</v>
      </c>
      <c r="I44" s="27"/>
      <c r="J44" s="52">
        <f>'Proposed Rates'!E126</f>
        <v>6.0000000000000002E-5</v>
      </c>
      <c r="K44" s="51">
        <f>$F$18*(1+J74)</f>
        <v>1550.2500000000002</v>
      </c>
      <c r="L44" s="26">
        <f>K44*J44</f>
        <v>9.3015000000000014E-2</v>
      </c>
      <c r="M44" s="27"/>
      <c r="N44" s="30">
        <f>L44-H44</f>
        <v>-1.5502499999999989E-2</v>
      </c>
      <c r="O44" s="31">
        <f>IF((H44)=0,"",(N44/H44))</f>
        <v>-0.14285714285714274</v>
      </c>
      <c r="Q44" s="107"/>
      <c r="S44" s="107"/>
      <c r="U44" s="107"/>
      <c r="W44" s="107"/>
    </row>
    <row r="45" spans="2:23" x14ac:dyDescent="0.25">
      <c r="B45" s="49" t="s">
        <v>26</v>
      </c>
      <c r="C45" s="21"/>
      <c r="D45" s="22"/>
      <c r="E45" s="23"/>
      <c r="F45" s="53">
        <f>IF(ISBLANK(D16)=TRUE, 0, IF(D16="TOU", 0.65*$F$55+0.17*$F$56+0.18*$F$57, IF(AND(D16="non-TOU", G59&gt;0), F59,F58)))</f>
        <v>8.2160000000000011E-2</v>
      </c>
      <c r="G45" s="54">
        <f>$F$18*(1+$F$74)-$F$18</f>
        <v>50.250000000000227</v>
      </c>
      <c r="H45" s="26">
        <f>G45*F45</f>
        <v>4.1285400000000196</v>
      </c>
      <c r="I45" s="27"/>
      <c r="J45" s="55">
        <f>0.65*$J$55+0.17*$J$56+0.18*$J$57</f>
        <v>8.2160000000000011E-2</v>
      </c>
      <c r="K45" s="54">
        <f>$F$18*(1+$J$74)-$F$18</f>
        <v>50.250000000000227</v>
      </c>
      <c r="L45" s="26">
        <f t="shared" si="8"/>
        <v>4.1285400000000196</v>
      </c>
      <c r="M45" s="27"/>
      <c r="N45" s="30">
        <f t="shared" si="9"/>
        <v>0</v>
      </c>
      <c r="O45" s="31">
        <f t="shared" si="10"/>
        <v>0</v>
      </c>
      <c r="Q45" s="107"/>
      <c r="S45" s="107"/>
      <c r="U45" s="107"/>
      <c r="W45" s="107"/>
    </row>
    <row r="46" spans="2:23" x14ac:dyDescent="0.25">
      <c r="B46" s="49" t="s">
        <v>27</v>
      </c>
      <c r="C46" s="21"/>
      <c r="D46" s="22" t="s">
        <v>17</v>
      </c>
      <c r="E46" s="23"/>
      <c r="F46" s="53">
        <f>'Res (100)'!F46</f>
        <v>0.79</v>
      </c>
      <c r="G46" s="25">
        <v>1</v>
      </c>
      <c r="H46" s="26">
        <f>G46*F46</f>
        <v>0.79</v>
      </c>
      <c r="I46" s="27"/>
      <c r="J46" s="53">
        <f>'Proposed Rates'!E141</f>
        <v>0.79</v>
      </c>
      <c r="K46" s="25">
        <v>1</v>
      </c>
      <c r="L46" s="26">
        <f>K46*J46</f>
        <v>0.79</v>
      </c>
      <c r="M46" s="27"/>
      <c r="N46" s="30">
        <f>L46-H46</f>
        <v>0</v>
      </c>
      <c r="O46" s="31">
        <f t="shared" si="10"/>
        <v>0</v>
      </c>
      <c r="Q46" s="107"/>
      <c r="S46" s="107"/>
      <c r="U46" s="107"/>
      <c r="W46" s="107"/>
    </row>
    <row r="47" spans="2:23" ht="26.4" x14ac:dyDescent="0.25">
      <c r="B47" s="56" t="s">
        <v>28</v>
      </c>
      <c r="C47" s="57"/>
      <c r="D47" s="57"/>
      <c r="E47" s="57"/>
      <c r="F47" s="58"/>
      <c r="G47" s="59"/>
      <c r="H47" s="60">
        <f>SUM(H40:H46)+H39</f>
        <v>41.102057500000022</v>
      </c>
      <c r="I47" s="40"/>
      <c r="J47" s="59"/>
      <c r="K47" s="61"/>
      <c r="L47" s="60">
        <f>SUM(L40:L46)+L39</f>
        <v>39.471555000000023</v>
      </c>
      <c r="M47" s="40"/>
      <c r="N47" s="43">
        <f t="shared" ref="N47:N65" si="13">L47-H47</f>
        <v>-1.6305024999999986</v>
      </c>
      <c r="O47" s="44">
        <f t="shared" si="10"/>
        <v>-3.9669607780583677E-2</v>
      </c>
      <c r="Q47" s="107"/>
      <c r="S47" s="107"/>
      <c r="U47" s="107"/>
      <c r="W47" s="107"/>
    </row>
    <row r="48" spans="2:23" x14ac:dyDescent="0.25">
      <c r="B48" s="27" t="s">
        <v>29</v>
      </c>
      <c r="C48" s="27"/>
      <c r="D48" s="62" t="s">
        <v>20</v>
      </c>
      <c r="E48" s="63"/>
      <c r="F48" s="28">
        <f>'Res (100)'!F48</f>
        <v>7.4000000000000003E-3</v>
      </c>
      <c r="G48" s="64">
        <f>F18*(1+F74)</f>
        <v>1550.2500000000002</v>
      </c>
      <c r="H48" s="26">
        <f>G48*F48</f>
        <v>11.471850000000002</v>
      </c>
      <c r="I48" s="27"/>
      <c r="J48" s="28">
        <f>'Res (100)'!J48</f>
        <v>7.4999999999999997E-3</v>
      </c>
      <c r="K48" s="65">
        <f>F18*(1+J74)</f>
        <v>1550.2500000000002</v>
      </c>
      <c r="L48" s="26">
        <f>K48*J48</f>
        <v>11.626875000000002</v>
      </c>
      <c r="M48" s="27"/>
      <c r="N48" s="30">
        <f t="shared" si="13"/>
        <v>0.15502500000000019</v>
      </c>
      <c r="O48" s="31">
        <f t="shared" si="10"/>
        <v>1.3513513513513528E-2</v>
      </c>
      <c r="Q48" s="107"/>
      <c r="S48" s="107"/>
      <c r="U48" s="107"/>
      <c r="W48" s="107"/>
    </row>
    <row r="49" spans="2:23" ht="26.4" x14ac:dyDescent="0.25">
      <c r="B49" s="66" t="s">
        <v>30</v>
      </c>
      <c r="C49" s="27"/>
      <c r="D49" s="62" t="s">
        <v>20</v>
      </c>
      <c r="E49" s="63"/>
      <c r="F49" s="28">
        <f>'Res (100)'!F49</f>
        <v>4.7000000000000002E-3</v>
      </c>
      <c r="G49" s="64">
        <f>G48</f>
        <v>1550.2500000000002</v>
      </c>
      <c r="H49" s="26">
        <f>G49*F49</f>
        <v>7.286175000000001</v>
      </c>
      <c r="I49" s="27"/>
      <c r="J49" s="28">
        <f>'Res (100)'!J49</f>
        <v>4.7999999999999996E-3</v>
      </c>
      <c r="K49" s="65">
        <f>K48</f>
        <v>1550.2500000000002</v>
      </c>
      <c r="L49" s="26">
        <f>K49*J49</f>
        <v>7.4412000000000003</v>
      </c>
      <c r="M49" s="27"/>
      <c r="N49" s="30">
        <f t="shared" si="13"/>
        <v>0.1550249999999993</v>
      </c>
      <c r="O49" s="31">
        <f t="shared" si="10"/>
        <v>2.1276595744680753E-2</v>
      </c>
      <c r="Q49" s="107"/>
      <c r="S49" s="107"/>
      <c r="U49" s="107"/>
      <c r="W49" s="107"/>
    </row>
    <row r="50" spans="2:23" ht="26.4" x14ac:dyDescent="0.25">
      <c r="B50" s="56" t="s">
        <v>31</v>
      </c>
      <c r="C50" s="35"/>
      <c r="D50" s="35"/>
      <c r="E50" s="35"/>
      <c r="F50" s="67"/>
      <c r="G50" s="59"/>
      <c r="H50" s="60">
        <f>SUM(H47:H49)</f>
        <v>59.860082500000026</v>
      </c>
      <c r="I50" s="68"/>
      <c r="J50" s="69"/>
      <c r="K50" s="70"/>
      <c r="L50" s="60">
        <f>SUM(L47:L49)</f>
        <v>58.539630000000024</v>
      </c>
      <c r="M50" s="68"/>
      <c r="N50" s="43">
        <f t="shared" si="13"/>
        <v>-1.3204525000000018</v>
      </c>
      <c r="O50" s="44">
        <f t="shared" si="10"/>
        <v>-2.2058982294252624E-2</v>
      </c>
      <c r="Q50" s="102"/>
      <c r="S50" s="102"/>
      <c r="U50" s="102"/>
      <c r="W50" s="102"/>
    </row>
    <row r="51" spans="2:23" ht="26.4" x14ac:dyDescent="0.25">
      <c r="B51" s="71" t="s">
        <v>32</v>
      </c>
      <c r="C51" s="21"/>
      <c r="D51" s="22" t="s">
        <v>20</v>
      </c>
      <c r="E51" s="23"/>
      <c r="F51" s="72">
        <f>'Res (100)'!F51</f>
        <v>3.5999999999999999E-3</v>
      </c>
      <c r="G51" s="64">
        <f>G49</f>
        <v>1550.2500000000002</v>
      </c>
      <c r="H51" s="73">
        <f>G51*F51</f>
        <v>5.5809000000000006</v>
      </c>
      <c r="I51" s="27"/>
      <c r="J51" s="72">
        <f>F51</f>
        <v>3.5999999999999999E-3</v>
      </c>
      <c r="K51" s="65">
        <f>K49</f>
        <v>1550.2500000000002</v>
      </c>
      <c r="L51" s="73">
        <f t="shared" ref="L51:L57" si="14">K51*J51</f>
        <v>5.5809000000000006</v>
      </c>
      <c r="M51" s="27"/>
      <c r="N51" s="30">
        <f t="shared" si="13"/>
        <v>0</v>
      </c>
      <c r="O51" s="74">
        <f t="shared" si="10"/>
        <v>0</v>
      </c>
      <c r="Q51" s="107"/>
      <c r="S51" s="107"/>
      <c r="U51" s="107"/>
      <c r="W51" s="107"/>
    </row>
    <row r="52" spans="2:23" ht="26.4" x14ac:dyDescent="0.25">
      <c r="B52" s="71" t="s">
        <v>33</v>
      </c>
      <c r="C52" s="21"/>
      <c r="D52" s="22" t="s">
        <v>20</v>
      </c>
      <c r="E52" s="23"/>
      <c r="F52" s="72">
        <f>'Res (100)'!F52</f>
        <v>2.9999999999999997E-4</v>
      </c>
      <c r="G52" s="64">
        <f>G49</f>
        <v>1550.2500000000002</v>
      </c>
      <c r="H52" s="73">
        <f t="shared" ref="H52:H57" si="15">G52*F52</f>
        <v>0.46507500000000002</v>
      </c>
      <c r="I52" s="27"/>
      <c r="J52" s="72">
        <f>F52</f>
        <v>2.9999999999999997E-4</v>
      </c>
      <c r="K52" s="65">
        <f>K49</f>
        <v>1550.2500000000002</v>
      </c>
      <c r="L52" s="73">
        <f t="shared" si="14"/>
        <v>0.46507500000000002</v>
      </c>
      <c r="M52" s="27"/>
      <c r="N52" s="30">
        <f t="shared" si="13"/>
        <v>0</v>
      </c>
      <c r="O52" s="74">
        <f t="shared" si="10"/>
        <v>0</v>
      </c>
      <c r="Q52" s="107"/>
      <c r="S52" s="107"/>
      <c r="U52" s="107"/>
      <c r="W52" s="107"/>
    </row>
    <row r="53" spans="2:23" x14ac:dyDescent="0.25">
      <c r="B53" s="21" t="s">
        <v>34</v>
      </c>
      <c r="C53" s="21"/>
      <c r="D53" s="22" t="s">
        <v>17</v>
      </c>
      <c r="E53" s="23"/>
      <c r="F53" s="72">
        <f>'Proposed Rates'!D196</f>
        <v>0.25</v>
      </c>
      <c r="G53" s="25">
        <v>1</v>
      </c>
      <c r="H53" s="73">
        <f t="shared" si="15"/>
        <v>0.25</v>
      </c>
      <c r="I53" s="27"/>
      <c r="J53" s="72">
        <f>'Proposed Rates'!E196</f>
        <v>0.25</v>
      </c>
      <c r="K53" s="29">
        <v>1</v>
      </c>
      <c r="L53" s="73">
        <f t="shared" si="14"/>
        <v>0.25</v>
      </c>
      <c r="M53" s="27"/>
      <c r="N53" s="30">
        <f t="shared" si="13"/>
        <v>0</v>
      </c>
      <c r="O53" s="74">
        <f t="shared" si="10"/>
        <v>0</v>
      </c>
      <c r="Q53" s="107"/>
      <c r="S53" s="107"/>
      <c r="U53" s="107"/>
      <c r="W53" s="107"/>
    </row>
    <row r="54" spans="2:23" x14ac:dyDescent="0.25">
      <c r="B54" s="21" t="s">
        <v>120</v>
      </c>
      <c r="C54" s="21"/>
      <c r="D54" s="22"/>
      <c r="E54" s="23"/>
      <c r="F54" s="72">
        <f>'Res (100)'!F54</f>
        <v>0</v>
      </c>
      <c r="G54" s="64">
        <f>F18*(1+F74)</f>
        <v>1550.2500000000002</v>
      </c>
      <c r="H54" s="73">
        <f>G54*F54</f>
        <v>0</v>
      </c>
      <c r="I54" s="27"/>
      <c r="J54" s="72">
        <f>'Res (100)'!J54</f>
        <v>0</v>
      </c>
      <c r="K54" s="65">
        <f>F18*(1+J74)</f>
        <v>1550.2500000000002</v>
      </c>
      <c r="L54" s="73">
        <f>K54*J54</f>
        <v>0</v>
      </c>
      <c r="M54" s="27"/>
      <c r="N54" s="30"/>
      <c r="O54" s="74"/>
      <c r="Q54" s="107"/>
      <c r="S54" s="107"/>
      <c r="U54" s="107"/>
      <c r="W54" s="107"/>
    </row>
    <row r="55" spans="2:23" x14ac:dyDescent="0.25">
      <c r="B55" s="49" t="s">
        <v>36</v>
      </c>
      <c r="C55" s="21"/>
      <c r="D55" s="22"/>
      <c r="E55" s="23"/>
      <c r="F55" s="72">
        <f>'Res (100)'!F55</f>
        <v>6.5000000000000002E-2</v>
      </c>
      <c r="G55" s="77">
        <f>0.65*$F$18</f>
        <v>975</v>
      </c>
      <c r="H55" s="73">
        <f t="shared" si="15"/>
        <v>63.375</v>
      </c>
      <c r="I55" s="27"/>
      <c r="J55" s="72">
        <f>F55</f>
        <v>6.5000000000000002E-2</v>
      </c>
      <c r="K55" s="77">
        <f>$G$55</f>
        <v>975</v>
      </c>
      <c r="L55" s="73">
        <f t="shared" si="14"/>
        <v>63.375</v>
      </c>
      <c r="M55" s="27"/>
      <c r="N55" s="30">
        <f t="shared" si="13"/>
        <v>0</v>
      </c>
      <c r="O55" s="74">
        <f t="shared" si="10"/>
        <v>0</v>
      </c>
      <c r="Q55" s="107"/>
      <c r="S55" s="107"/>
      <c r="U55" s="107"/>
      <c r="W55" s="107"/>
    </row>
    <row r="56" spans="2:23" x14ac:dyDescent="0.25">
      <c r="B56" s="49" t="s">
        <v>37</v>
      </c>
      <c r="C56" s="21"/>
      <c r="D56" s="22"/>
      <c r="E56" s="23"/>
      <c r="F56" s="72">
        <f>'Res (100)'!F56</f>
        <v>9.5000000000000001E-2</v>
      </c>
      <c r="G56" s="77">
        <f>0.17*$F$18</f>
        <v>255.00000000000003</v>
      </c>
      <c r="H56" s="73">
        <f t="shared" si="15"/>
        <v>24.225000000000001</v>
      </c>
      <c r="I56" s="27"/>
      <c r="J56" s="72">
        <f>F56</f>
        <v>9.5000000000000001E-2</v>
      </c>
      <c r="K56" s="77">
        <f>$G$56</f>
        <v>255.00000000000003</v>
      </c>
      <c r="L56" s="73">
        <f t="shared" si="14"/>
        <v>24.225000000000001</v>
      </c>
      <c r="M56" s="27"/>
      <c r="N56" s="30">
        <f t="shared" si="13"/>
        <v>0</v>
      </c>
      <c r="O56" s="74">
        <f t="shared" si="10"/>
        <v>0</v>
      </c>
      <c r="Q56" s="107"/>
      <c r="S56" s="107"/>
      <c r="U56" s="107"/>
      <c r="W56" s="107"/>
    </row>
    <row r="57" spans="2:23" x14ac:dyDescent="0.25">
      <c r="B57" s="11" t="s">
        <v>38</v>
      </c>
      <c r="C57" s="21"/>
      <c r="D57" s="22"/>
      <c r="E57" s="23"/>
      <c r="F57" s="72">
        <f>'Res (100)'!F57</f>
        <v>0.13200000000000001</v>
      </c>
      <c r="G57" s="77">
        <f>0.18*$F$18</f>
        <v>270</v>
      </c>
      <c r="H57" s="73">
        <f t="shared" si="15"/>
        <v>35.64</v>
      </c>
      <c r="I57" s="27"/>
      <c r="J57" s="72">
        <f>F57</f>
        <v>0.13200000000000001</v>
      </c>
      <c r="K57" s="77">
        <f>$G$57</f>
        <v>270</v>
      </c>
      <c r="L57" s="73">
        <f t="shared" si="14"/>
        <v>35.64</v>
      </c>
      <c r="M57" s="27"/>
      <c r="N57" s="30">
        <f t="shared" si="13"/>
        <v>0</v>
      </c>
      <c r="O57" s="74">
        <f t="shared" si="10"/>
        <v>0</v>
      </c>
      <c r="Q57" s="107"/>
      <c r="S57" s="107"/>
      <c r="U57" s="107"/>
      <c r="W57" s="107"/>
    </row>
    <row r="58" spans="2:23" s="85" customFormat="1" x14ac:dyDescent="0.25">
      <c r="B58" s="78" t="s">
        <v>39</v>
      </c>
      <c r="C58" s="79"/>
      <c r="D58" s="80"/>
      <c r="E58" s="81"/>
      <c r="F58" s="72">
        <f>'Res (100)'!F58</f>
        <v>7.6999999999999999E-2</v>
      </c>
      <c r="G58" s="82">
        <f>IF(AND($Q$1=1, F18&gt;=600), 600, IF(AND($Q$1=1, AND(F18&lt;600, F18&gt;=0)), F18, IF(AND($Q$1=2, F18&gt;=1000), 1000, IF(AND($Q$1=2, AND(F18&lt;1000, F18&gt;=0)), F18))))</f>
        <v>600</v>
      </c>
      <c r="H58" s="73">
        <f>G58*F58</f>
        <v>46.2</v>
      </c>
      <c r="I58" s="83"/>
      <c r="J58" s="72">
        <f>F58</f>
        <v>7.6999999999999999E-2</v>
      </c>
      <c r="K58" s="82">
        <f>$G$58</f>
        <v>600</v>
      </c>
      <c r="L58" s="73">
        <f>K58*J58</f>
        <v>46.2</v>
      </c>
      <c r="M58" s="83"/>
      <c r="N58" s="84">
        <f t="shared" si="13"/>
        <v>0</v>
      </c>
      <c r="O58" s="74">
        <f t="shared" si="10"/>
        <v>0</v>
      </c>
      <c r="Q58" s="143"/>
      <c r="R58" s="204"/>
      <c r="S58" s="143"/>
      <c r="T58" s="204"/>
      <c r="U58" s="143"/>
      <c r="V58" s="204"/>
      <c r="W58" s="143"/>
    </row>
    <row r="59" spans="2:23" s="85" customFormat="1" ht="13.8" thickBot="1" x14ac:dyDescent="0.3">
      <c r="B59" s="78" t="s">
        <v>40</v>
      </c>
      <c r="C59" s="79"/>
      <c r="D59" s="80"/>
      <c r="E59" s="81"/>
      <c r="F59" s="72">
        <f>'Res (100)'!F59</f>
        <v>0.09</v>
      </c>
      <c r="G59" s="82">
        <f>IF(AND($Q$1=1, F18&gt;=600), F18-600, IF(AND($Q$1=1, AND(F18&lt;600, F18&gt;=0)), 0, IF(AND($Q$1=2, F18&gt;=1000), F18-1000, IF(AND($Q$1=2, AND(F18&lt;1000, F18&gt;=0)), 0))))</f>
        <v>900</v>
      </c>
      <c r="H59" s="73">
        <f>G59*F59</f>
        <v>81</v>
      </c>
      <c r="I59" s="83"/>
      <c r="J59" s="72">
        <f>F59</f>
        <v>0.09</v>
      </c>
      <c r="K59" s="82">
        <f>$G$59</f>
        <v>900</v>
      </c>
      <c r="L59" s="73">
        <f>K59*J59</f>
        <v>81</v>
      </c>
      <c r="M59" s="83"/>
      <c r="N59" s="84">
        <f t="shared" si="13"/>
        <v>0</v>
      </c>
      <c r="O59" s="74">
        <f t="shared" si="10"/>
        <v>0</v>
      </c>
      <c r="Q59" s="143"/>
      <c r="R59" s="204"/>
      <c r="S59" s="143"/>
      <c r="T59" s="204"/>
      <c r="U59" s="143"/>
      <c r="V59" s="204"/>
      <c r="W59" s="143"/>
    </row>
    <row r="60" spans="2:23" ht="8.25" customHeight="1" thickBot="1" x14ac:dyDescent="0.3">
      <c r="B60" s="86"/>
      <c r="C60" s="87"/>
      <c r="D60" s="88"/>
      <c r="E60" s="87"/>
      <c r="F60" s="89"/>
      <c r="G60" s="90"/>
      <c r="H60" s="91"/>
      <c r="I60" s="92"/>
      <c r="J60" s="89"/>
      <c r="K60" s="93"/>
      <c r="L60" s="91"/>
      <c r="M60" s="92"/>
      <c r="N60" s="255"/>
      <c r="O60" s="95"/>
      <c r="Q60" s="107"/>
      <c r="S60" s="107"/>
      <c r="U60" s="107"/>
      <c r="W60" s="107"/>
    </row>
    <row r="61" spans="2:23" x14ac:dyDescent="0.25">
      <c r="B61" s="96" t="s">
        <v>41</v>
      </c>
      <c r="C61" s="21"/>
      <c r="D61" s="21"/>
      <c r="E61" s="21"/>
      <c r="F61" s="97"/>
      <c r="G61" s="98"/>
      <c r="H61" s="99">
        <f>SUM(H51:H57,H50)</f>
        <v>189.39605750000004</v>
      </c>
      <c r="I61" s="100"/>
      <c r="J61" s="101"/>
      <c r="K61" s="101"/>
      <c r="L61" s="254">
        <f>SUM(L51:L57,L50)</f>
        <v>188.07560500000002</v>
      </c>
      <c r="M61" s="102"/>
      <c r="N61" s="103">
        <f t="shared" ref="N61" si="16">L61-H61</f>
        <v>-1.320452500000016</v>
      </c>
      <c r="O61" s="104">
        <f t="shared" ref="O61" si="17">IF((H61)=0,"",(N61/H61))</f>
        <v>-6.9719112289336636E-3</v>
      </c>
      <c r="Q61" s="102"/>
      <c r="S61" s="102"/>
      <c r="U61" s="102"/>
      <c r="W61" s="102"/>
    </row>
    <row r="62" spans="2:23" x14ac:dyDescent="0.25">
      <c r="B62" s="105" t="s">
        <v>42</v>
      </c>
      <c r="C62" s="21"/>
      <c r="D62" s="21"/>
      <c r="E62" s="21"/>
      <c r="F62" s="106">
        <v>0.13</v>
      </c>
      <c r="G62" s="107"/>
      <c r="H62" s="108">
        <f>H61*F62</f>
        <v>24.621487475000006</v>
      </c>
      <c r="I62" s="109"/>
      <c r="J62" s="110">
        <v>0.13</v>
      </c>
      <c r="K62" s="109"/>
      <c r="L62" s="111">
        <f>L61*J62</f>
        <v>24.449828650000004</v>
      </c>
      <c r="M62" s="112"/>
      <c r="N62" s="113">
        <f t="shared" si="13"/>
        <v>-0.17165882500000151</v>
      </c>
      <c r="O62" s="114">
        <f t="shared" si="10"/>
        <v>-6.9719112289336402E-3</v>
      </c>
      <c r="Q62" s="112"/>
      <c r="S62" s="112"/>
      <c r="U62" s="112"/>
      <c r="W62" s="112"/>
    </row>
    <row r="63" spans="2:23" x14ac:dyDescent="0.25">
      <c r="B63" s="250" t="s">
        <v>43</v>
      </c>
      <c r="C63" s="21"/>
      <c r="D63" s="21"/>
      <c r="E63" s="21"/>
      <c r="F63" s="106"/>
      <c r="G63" s="107"/>
      <c r="H63" s="99">
        <f>H61+H62</f>
        <v>214.01754497500005</v>
      </c>
      <c r="I63" s="252"/>
      <c r="J63" s="109"/>
      <c r="K63" s="109"/>
      <c r="L63" s="103">
        <f>L61+L62</f>
        <v>212.52543365000002</v>
      </c>
      <c r="M63" s="112"/>
      <c r="N63" s="103">
        <f t="shared" si="13"/>
        <v>-1.4921113250000246</v>
      </c>
      <c r="O63" s="104">
        <f>IF((H63)=0,"",(N63/H63))</f>
        <v>-6.971911228933694E-3</v>
      </c>
      <c r="Q63" s="112"/>
      <c r="S63" s="112"/>
      <c r="U63" s="112"/>
      <c r="W63" s="112"/>
    </row>
    <row r="64" spans="2:23" x14ac:dyDescent="0.25">
      <c r="B64" s="249" t="s">
        <v>137</v>
      </c>
      <c r="C64" s="21"/>
      <c r="D64" s="21"/>
      <c r="E64" s="21"/>
      <c r="F64" s="106">
        <v>-0.08</v>
      </c>
      <c r="G64" s="107"/>
      <c r="H64" s="257">
        <f>F64*H61</f>
        <v>-15.151684600000003</v>
      </c>
      <c r="I64" s="112"/>
      <c r="J64" s="106">
        <v>-0.08</v>
      </c>
      <c r="K64" s="248"/>
      <c r="L64" s="257">
        <f>J64*L61</f>
        <v>-15.046048400000002</v>
      </c>
      <c r="M64" s="112"/>
      <c r="N64" s="257">
        <f t="shared" si="13"/>
        <v>0.10563620000000107</v>
      </c>
      <c r="O64" s="114">
        <f>IF((H64)=0,"",(N64/H64))</f>
        <v>-6.9719112289336489E-3</v>
      </c>
      <c r="Q64" s="112"/>
      <c r="S64" s="112"/>
      <c r="U64" s="112"/>
      <c r="W64" s="112"/>
    </row>
    <row r="65" spans="2:23" ht="13.8" thickBot="1" x14ac:dyDescent="0.3">
      <c r="B65" s="294" t="s">
        <v>138</v>
      </c>
      <c r="C65" s="294"/>
      <c r="D65" s="294"/>
      <c r="E65" s="21"/>
      <c r="F65" s="256"/>
      <c r="G65" s="107"/>
      <c r="H65" s="251">
        <f>SUM(H63:H64)</f>
        <v>198.86586037500004</v>
      </c>
      <c r="I65" s="112"/>
      <c r="J65" s="253"/>
      <c r="K65" s="248"/>
      <c r="L65" s="251">
        <f>SUM(L63:L64)</f>
        <v>197.47938525000004</v>
      </c>
      <c r="M65" s="112"/>
      <c r="N65" s="103">
        <f t="shared" si="13"/>
        <v>-1.386475125000004</v>
      </c>
      <c r="O65" s="104">
        <f>IF((H65)=0,"",(N65/H65))</f>
        <v>-6.9719112289335985E-3</v>
      </c>
      <c r="Q65" s="112"/>
      <c r="S65" s="112"/>
      <c r="U65" s="112"/>
      <c r="W65" s="112"/>
    </row>
    <row r="66" spans="2: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2:23" s="85" customFormat="1" x14ac:dyDescent="0.25">
      <c r="B67" s="124" t="s">
        <v>44</v>
      </c>
      <c r="C67" s="79"/>
      <c r="D67" s="79"/>
      <c r="E67" s="79"/>
      <c r="F67" s="125"/>
      <c r="G67" s="126"/>
      <c r="H67" s="127">
        <f>SUM(H58:H59,H50,H51:H54)</f>
        <v>193.35605750000005</v>
      </c>
      <c r="I67" s="128"/>
      <c r="J67" s="129"/>
      <c r="K67" s="129"/>
      <c r="L67" s="127">
        <f>SUM(L58:L59,L50,L51:L54)</f>
        <v>192.03560500000006</v>
      </c>
      <c r="M67" s="130"/>
      <c r="N67" s="131">
        <f t="shared" ref="N67:N71" si="18">L67-H67</f>
        <v>-1.3204524999999876</v>
      </c>
      <c r="O67" s="104">
        <f t="shared" ref="O67:O71" si="19">IF((H67)=0,"",(N67/H67))</f>
        <v>-6.8291240371405855E-3</v>
      </c>
      <c r="Q67" s="130"/>
      <c r="R67" s="204"/>
      <c r="S67" s="130"/>
      <c r="T67" s="204"/>
      <c r="U67" s="130"/>
      <c r="V67" s="204"/>
      <c r="W67" s="130"/>
    </row>
    <row r="68" spans="2:23" s="85" customFormat="1" x14ac:dyDescent="0.25">
      <c r="B68" s="132" t="s">
        <v>42</v>
      </c>
      <c r="C68" s="79"/>
      <c r="D68" s="79"/>
      <c r="E68" s="79"/>
      <c r="F68" s="133">
        <v>0.13</v>
      </c>
      <c r="G68" s="126"/>
      <c r="H68" s="134">
        <f>H67*F68</f>
        <v>25.136287475000007</v>
      </c>
      <c r="I68" s="135"/>
      <c r="J68" s="136">
        <v>0.13</v>
      </c>
      <c r="K68" s="137"/>
      <c r="L68" s="138">
        <f>L67*J68</f>
        <v>24.964628650000009</v>
      </c>
      <c r="M68" s="139"/>
      <c r="N68" s="140">
        <f t="shared" si="18"/>
        <v>-0.17165882499999796</v>
      </c>
      <c r="O68" s="114">
        <f t="shared" si="19"/>
        <v>-6.8291240371405691E-3</v>
      </c>
      <c r="Q68" s="139"/>
      <c r="R68" s="204"/>
      <c r="S68" s="139"/>
      <c r="T68" s="204"/>
      <c r="U68" s="139"/>
      <c r="V68" s="204"/>
      <c r="W68" s="139"/>
    </row>
    <row r="69" spans="2:23" s="85" customFormat="1" x14ac:dyDescent="0.25">
      <c r="B69" s="258" t="s">
        <v>43</v>
      </c>
      <c r="C69" s="79"/>
      <c r="D69" s="79"/>
      <c r="E69" s="79"/>
      <c r="F69" s="142"/>
      <c r="G69" s="143"/>
      <c r="H69" s="127">
        <f>H67+H68</f>
        <v>218.49234497500007</v>
      </c>
      <c r="I69" s="135"/>
      <c r="J69" s="135"/>
      <c r="K69" s="135"/>
      <c r="L69" s="211">
        <f>L67+L68</f>
        <v>217.00023365000007</v>
      </c>
      <c r="M69" s="139"/>
      <c r="N69" s="131">
        <f t="shared" si="18"/>
        <v>-1.4921113249999962</v>
      </c>
      <c r="O69" s="104">
        <f t="shared" si="19"/>
        <v>-6.8291240371406324E-3</v>
      </c>
      <c r="Q69" s="139"/>
      <c r="R69" s="204"/>
      <c r="S69" s="139"/>
      <c r="T69" s="204"/>
      <c r="U69" s="139"/>
      <c r="V69" s="204"/>
      <c r="W69" s="139"/>
    </row>
    <row r="70" spans="2:23" s="85" customFormat="1" x14ac:dyDescent="0.25">
      <c r="B70" s="249" t="s">
        <v>137</v>
      </c>
      <c r="C70" s="21"/>
      <c r="D70" s="21"/>
      <c r="E70" s="79"/>
      <c r="F70" s="106">
        <v>-0.08</v>
      </c>
      <c r="G70" s="143"/>
      <c r="H70" s="257">
        <f>F70*H67</f>
        <v>-15.468484600000004</v>
      </c>
      <c r="I70" s="135"/>
      <c r="J70" s="106">
        <v>-0.08</v>
      </c>
      <c r="K70" s="135"/>
      <c r="L70" s="257">
        <f>J70*L67</f>
        <v>-15.362848400000004</v>
      </c>
      <c r="M70" s="139"/>
      <c r="N70" s="131">
        <f t="shared" si="18"/>
        <v>0.10563619999999929</v>
      </c>
      <c r="O70" s="104">
        <f t="shared" si="19"/>
        <v>-6.8291240371406046E-3</v>
      </c>
      <c r="Q70" s="139"/>
      <c r="R70" s="204"/>
      <c r="S70" s="139"/>
      <c r="T70" s="204"/>
      <c r="U70" s="139"/>
      <c r="V70" s="204"/>
      <c r="W70" s="139"/>
    </row>
    <row r="71" spans="2:23" s="85" customFormat="1" ht="13.8" thickBot="1" x14ac:dyDescent="0.3">
      <c r="B71" s="294" t="s">
        <v>138</v>
      </c>
      <c r="C71" s="294"/>
      <c r="D71" s="294"/>
      <c r="E71" s="79"/>
      <c r="F71" s="142"/>
      <c r="G71" s="143"/>
      <c r="H71" s="251">
        <f>SUM(H69:H70)</f>
        <v>203.02386037500006</v>
      </c>
      <c r="I71" s="135"/>
      <c r="J71" s="135"/>
      <c r="K71" s="135"/>
      <c r="L71" s="251">
        <f>SUM(L69:L70)</f>
        <v>201.63738525000008</v>
      </c>
      <c r="M71" s="139"/>
      <c r="N71" s="131">
        <f t="shared" si="18"/>
        <v>-1.3864751249999756</v>
      </c>
      <c r="O71" s="104">
        <f t="shared" si="19"/>
        <v>-6.82912403714053E-3</v>
      </c>
      <c r="Q71" s="139"/>
      <c r="R71" s="204"/>
      <c r="S71" s="139"/>
      <c r="T71" s="204"/>
      <c r="U71" s="139"/>
      <c r="V71" s="204"/>
      <c r="W71" s="139"/>
    </row>
    <row r="72" spans="2:23" s="85" customFormat="1" ht="8.25" customHeight="1" thickBot="1" x14ac:dyDescent="0.3">
      <c r="B72" s="117"/>
      <c r="C72" s="118"/>
      <c r="D72" s="119"/>
      <c r="E72" s="118"/>
      <c r="F72" s="144"/>
      <c r="G72" s="145"/>
      <c r="H72" s="146"/>
      <c r="I72" s="147"/>
      <c r="J72" s="144"/>
      <c r="K72" s="120"/>
      <c r="L72" s="148"/>
      <c r="M72" s="121"/>
      <c r="N72" s="149"/>
      <c r="O72" s="95"/>
      <c r="Q72" s="143"/>
      <c r="R72" s="204"/>
      <c r="S72" s="143"/>
      <c r="T72" s="204"/>
      <c r="U72" s="143"/>
      <c r="V72" s="204"/>
      <c r="W72" s="143"/>
    </row>
    <row r="73" spans="2:23" x14ac:dyDescent="0.25">
      <c r="L73" s="150"/>
    </row>
    <row r="74" spans="2:23" x14ac:dyDescent="0.25">
      <c r="B74" s="12" t="s">
        <v>45</v>
      </c>
      <c r="F74" s="151">
        <f>'Res (100)'!F74</f>
        <v>3.3500000000000002E-2</v>
      </c>
      <c r="J74" s="151">
        <f>+'Res (100)'!J74</f>
        <v>3.3500000000000002E-2</v>
      </c>
    </row>
    <row r="77" spans="2:23" x14ac:dyDescent="0.25">
      <c r="B77" s="96" t="s">
        <v>41</v>
      </c>
      <c r="C77" s="21"/>
      <c r="D77" s="21"/>
      <c r="E77" s="21"/>
      <c r="F77" s="97"/>
      <c r="G77" s="98"/>
      <c r="H77" s="99">
        <f>+H61-H31-H40-H41-H42</f>
        <v>192.97605750000002</v>
      </c>
      <c r="I77" s="100"/>
      <c r="J77" s="101"/>
      <c r="K77" s="101"/>
      <c r="L77" s="99">
        <f>+L61-L31-L40-L41-L42</f>
        <v>189.87560500000001</v>
      </c>
      <c r="M77" s="102"/>
      <c r="N77" s="103">
        <f t="shared" ref="N77:N79" si="20">L77-H77</f>
        <v>-3.1004525000000172</v>
      </c>
      <c r="O77" s="104">
        <f t="shared" ref="O77:O79" si="21">IF((H77)=0,"",(N77/H77))</f>
        <v>-1.606651384719069E-2</v>
      </c>
      <c r="Q77" s="102"/>
      <c r="S77" s="102"/>
      <c r="U77" s="102"/>
      <c r="W77" s="102"/>
    </row>
    <row r="78" spans="2:23" x14ac:dyDescent="0.25">
      <c r="B78" s="105" t="s">
        <v>42</v>
      </c>
      <c r="C78" s="21"/>
      <c r="D78" s="21"/>
      <c r="E78" s="21"/>
      <c r="F78" s="106">
        <v>0.13</v>
      </c>
      <c r="G78" s="107"/>
      <c r="H78" s="108">
        <f>H77*F78</f>
        <v>25.086887475000005</v>
      </c>
      <c r="I78" s="109"/>
      <c r="J78" s="110">
        <v>0.13</v>
      </c>
      <c r="K78" s="109"/>
      <c r="L78" s="111">
        <f>L77*J78</f>
        <v>24.683828650000002</v>
      </c>
      <c r="M78" s="112"/>
      <c r="N78" s="113">
        <f t="shared" si="20"/>
        <v>-0.40305882500000223</v>
      </c>
      <c r="O78" s="114">
        <f t="shared" si="21"/>
        <v>-1.606651384719069E-2</v>
      </c>
      <c r="Q78" s="112"/>
      <c r="S78" s="112"/>
      <c r="U78" s="112"/>
      <c r="W78" s="112"/>
    </row>
    <row r="79" spans="2:23" x14ac:dyDescent="0.25">
      <c r="B79" s="209" t="s">
        <v>43</v>
      </c>
      <c r="C79" s="210"/>
      <c r="D79" s="210"/>
      <c r="E79" s="210"/>
      <c r="F79" s="205"/>
      <c r="G79" s="206"/>
      <c r="H79" s="216">
        <f>H77+H78</f>
        <v>218.06294497500002</v>
      </c>
      <c r="I79" s="207"/>
      <c r="J79" s="207"/>
      <c r="K79" s="207"/>
      <c r="L79" s="215">
        <f>L77+L78</f>
        <v>214.55943365000002</v>
      </c>
      <c r="M79" s="208"/>
      <c r="N79" s="214">
        <f t="shared" si="20"/>
        <v>-3.5035113250000052</v>
      </c>
      <c r="O79" s="213">
        <f t="shared" si="21"/>
        <v>-1.6066513847190624E-2</v>
      </c>
      <c r="P79" s="12"/>
      <c r="Q79" s="112"/>
      <c r="S79" s="112"/>
      <c r="U79" s="112"/>
      <c r="W79" s="112"/>
    </row>
    <row r="80" spans="2:23" ht="13.5" customHeight="1" x14ac:dyDescent="0.25">
      <c r="Q80" s="202"/>
      <c r="R80" s="202"/>
      <c r="S80" s="6"/>
      <c r="T80" s="6"/>
      <c r="U80" s="6"/>
      <c r="V80" s="6"/>
      <c r="W80" s="6"/>
    </row>
    <row r="81" spans="1:23" ht="12" customHeight="1" x14ac:dyDescent="0.25">
      <c r="A81" s="6" t="s">
        <v>46</v>
      </c>
      <c r="Q81" s="202"/>
      <c r="R81" s="202"/>
      <c r="S81" s="6"/>
      <c r="T81" s="6"/>
      <c r="U81" s="6"/>
      <c r="V81" s="6"/>
      <c r="W81" s="6"/>
    </row>
    <row r="82" spans="1:23" x14ac:dyDescent="0.25">
      <c r="A82" s="6" t="s">
        <v>47</v>
      </c>
      <c r="Q82" s="202"/>
      <c r="R82" s="202"/>
      <c r="S82" s="6"/>
      <c r="T82" s="6"/>
      <c r="U82" s="6"/>
      <c r="V82" s="6"/>
      <c r="W82" s="6"/>
    </row>
    <row r="83" spans="1:23" x14ac:dyDescent="0.25">
      <c r="Q83" s="202"/>
      <c r="R83" s="202"/>
      <c r="S83" s="6"/>
      <c r="T83" s="6"/>
      <c r="U83" s="6"/>
      <c r="V83" s="6"/>
      <c r="W83" s="6"/>
    </row>
    <row r="84" spans="1:23" x14ac:dyDescent="0.25">
      <c r="A84" s="153" t="s">
        <v>133</v>
      </c>
      <c r="Q84" s="202"/>
      <c r="R84" s="202"/>
      <c r="S84" s="6"/>
      <c r="T84" s="6"/>
      <c r="U84" s="6"/>
      <c r="V84" s="6"/>
      <c r="W84" s="6"/>
    </row>
    <row r="85" spans="1:23" x14ac:dyDescent="0.25">
      <c r="A85" s="11" t="s">
        <v>48</v>
      </c>
      <c r="Q85" s="202"/>
      <c r="R85" s="202"/>
      <c r="S85" s="6"/>
      <c r="T85" s="6"/>
      <c r="U85" s="6"/>
      <c r="V85" s="6"/>
      <c r="W85" s="6"/>
    </row>
    <row r="86" spans="1:23" x14ac:dyDescent="0.25">
      <c r="Q86" s="202"/>
      <c r="R86" s="202"/>
      <c r="S86" s="6"/>
      <c r="T86" s="6"/>
      <c r="U86" s="6"/>
      <c r="V86" s="6"/>
      <c r="W86" s="6"/>
    </row>
    <row r="87" spans="1:23" x14ac:dyDescent="0.25">
      <c r="A87" s="6" t="s">
        <v>132</v>
      </c>
      <c r="Q87" s="202"/>
      <c r="R87" s="202"/>
      <c r="S87" s="6"/>
      <c r="T87" s="6"/>
      <c r="U87" s="6"/>
      <c r="V87" s="6"/>
      <c r="W87" s="6"/>
    </row>
    <row r="88" spans="1:23" x14ac:dyDescent="0.25">
      <c r="A88" s="6" t="s">
        <v>49</v>
      </c>
      <c r="Q88" s="202"/>
      <c r="R88" s="202"/>
      <c r="S88" s="6"/>
      <c r="T88" s="6"/>
      <c r="U88" s="6"/>
      <c r="V88" s="6"/>
      <c r="W88" s="6"/>
    </row>
    <row r="89" spans="1:23" x14ac:dyDescent="0.25">
      <c r="A89" s="6" t="s">
        <v>50</v>
      </c>
      <c r="Q89" s="202"/>
      <c r="R89" s="202"/>
      <c r="S89" s="6"/>
      <c r="T89" s="6"/>
      <c r="U89" s="6"/>
      <c r="V89" s="6"/>
      <c r="W89" s="6"/>
    </row>
    <row r="90" spans="1:23" x14ac:dyDescent="0.25">
      <c r="A90" s="6" t="s">
        <v>51</v>
      </c>
      <c r="Q90" s="202"/>
      <c r="R90" s="202"/>
      <c r="S90" s="6"/>
      <c r="T90" s="6"/>
      <c r="U90" s="6"/>
      <c r="V90" s="6"/>
      <c r="W90" s="6"/>
    </row>
    <row r="91" spans="1:23" x14ac:dyDescent="0.25">
      <c r="A91" s="6" t="s">
        <v>52</v>
      </c>
      <c r="Q91" s="202"/>
      <c r="R91" s="202"/>
      <c r="S91" s="6"/>
      <c r="T91" s="6"/>
      <c r="U91" s="6"/>
      <c r="V91" s="6"/>
      <c r="W91" s="6"/>
    </row>
    <row r="92" spans="1:23" x14ac:dyDescent="0.25">
      <c r="Q92" s="202"/>
      <c r="R92" s="202"/>
      <c r="S92" s="6"/>
      <c r="T92" s="6"/>
      <c r="U92" s="6"/>
      <c r="V92" s="6"/>
      <c r="W92" s="6"/>
    </row>
    <row r="93" spans="1:23" x14ac:dyDescent="0.25">
      <c r="A93" s="152"/>
      <c r="B93" s="6" t="s">
        <v>53</v>
      </c>
      <c r="Q93" s="202"/>
      <c r="R93" s="202"/>
      <c r="S93" s="6"/>
      <c r="T93" s="6"/>
      <c r="U93" s="6"/>
      <c r="V93" s="6"/>
      <c r="W93" s="6"/>
    </row>
    <row r="94" spans="1:23" x14ac:dyDescent="0.25">
      <c r="Q94" s="202"/>
      <c r="R94" s="202"/>
      <c r="S94" s="6"/>
      <c r="T94" s="6"/>
      <c r="U94" s="6"/>
      <c r="V94" s="6"/>
      <c r="W94" s="6"/>
    </row>
    <row r="95" spans="1:23" x14ac:dyDescent="0.25">
      <c r="B95" s="153" t="s">
        <v>54</v>
      </c>
      <c r="Q95" s="202"/>
      <c r="R95" s="202"/>
      <c r="S95" s="6"/>
      <c r="T95" s="6"/>
      <c r="U95" s="6"/>
      <c r="V95" s="6"/>
      <c r="W95" s="6"/>
    </row>
  </sheetData>
  <sheetProtection selectLockedCells="1"/>
  <mergeCells count="10">
    <mergeCell ref="B65:D65"/>
    <mergeCell ref="B71:D71"/>
    <mergeCell ref="A3:K3"/>
    <mergeCell ref="D14:O14"/>
    <mergeCell ref="F20:H20"/>
    <mergeCell ref="J20:L20"/>
    <mergeCell ref="N20:O20"/>
    <mergeCell ref="D21:D22"/>
    <mergeCell ref="N21:N22"/>
    <mergeCell ref="O21:O22"/>
  </mergeCells>
  <dataValidations count="3">
    <dataValidation type="list" allowBlank="1" showInputMessage="1" showErrorMessage="1" sqref="E48:E49 E72 E66 E23:E38 E40:E46 E51:E60">
      <formula1>#REF!</formula1>
    </dataValidation>
    <dataValidation type="list" allowBlank="1" showInputMessage="1" showErrorMessage="1" prompt="Select Charge Unit - monthly, per kWh, per kW" sqref="D72 D66 D23:D38 D48:D49 D40:D46 D51:D60">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Option Button 1">
              <controlPr defaultSize="0" autoFill="0" autoLine="0" autoPict="0">
                <anchor moveWithCells="1">
                  <from>
                    <xdr:col>1</xdr:col>
                    <xdr:colOff>944880</xdr:colOff>
                    <xdr:row>3</xdr:row>
                    <xdr:rowOff>182880</xdr:rowOff>
                  </from>
                  <to>
                    <xdr:col>1</xdr:col>
                    <xdr:colOff>1424940</xdr:colOff>
                    <xdr:row>4</xdr:row>
                    <xdr:rowOff>45720</xdr:rowOff>
                  </to>
                </anchor>
              </controlPr>
            </control>
          </mc:Choice>
        </mc:AlternateContent>
        <mc:AlternateContent xmlns:mc="http://schemas.openxmlformats.org/markup-compatibility/2006">
          <mc:Choice Requires="x14">
            <control shapeId="128002" r:id="rId5" name="Option Button 2">
              <controlPr defaultSize="0" autoFill="0" autoLine="0" autoPict="0">
                <anchor moveWithCells="1">
                  <from>
                    <xdr:col>1</xdr:col>
                    <xdr:colOff>1356360</xdr:colOff>
                    <xdr:row>3</xdr:row>
                    <xdr:rowOff>160020</xdr:rowOff>
                  </from>
                  <to>
                    <xdr:col>3</xdr:col>
                    <xdr:colOff>510540</xdr:colOff>
                    <xdr:row>4</xdr:row>
                    <xdr:rowOff>76200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dimension ref="A1:W95"/>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8" width="8.77734375" style="6" customWidth="1"/>
    <col min="9" max="9" width="2.88671875" style="6" customWidth="1"/>
    <col min="10" max="10" width="9.88671875" style="6" bestFit="1" customWidth="1"/>
    <col min="11" max="11" width="7.44140625" style="6" bestFit="1" customWidth="1"/>
    <col min="12" max="12" width="8.88671875" style="6" bestFit="1" customWidth="1"/>
    <col min="13" max="13" width="2.88671875" style="6" customWidth="1"/>
    <col min="14" max="14" width="9.21875" style="6" bestFit="1" customWidth="1"/>
    <col min="15" max="15" width="10" style="6" bestFit="1" customWidth="1"/>
    <col min="16" max="16" width="3.88671875" style="6" customWidth="1"/>
    <col min="17" max="17" width="2.88671875" style="203" customWidth="1"/>
    <col min="18" max="18" width="4.5546875" style="203" customWidth="1"/>
    <col min="19" max="19" width="2.88671875" style="203" customWidth="1"/>
    <col min="20" max="20" width="4.5546875" style="203" customWidth="1"/>
    <col min="21" max="21" width="2.88671875" style="203"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2</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2000</v>
      </c>
      <c r="G18" s="12" t="s">
        <v>6</v>
      </c>
    </row>
    <row r="19" spans="2:23" x14ac:dyDescent="0.25">
      <c r="B19" s="11"/>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+'Res (100)'!F23</f>
        <v>16.600000000000001</v>
      </c>
      <c r="G23" s="25">
        <v>1</v>
      </c>
      <c r="H23" s="26">
        <f>G23*F23</f>
        <v>16.600000000000001</v>
      </c>
      <c r="I23" s="27"/>
      <c r="J23" s="28">
        <f>+'Res (100)'!J23</f>
        <v>20.51</v>
      </c>
      <c r="K23" s="29">
        <v>1</v>
      </c>
      <c r="L23" s="26">
        <f>K23*J23</f>
        <v>20.51</v>
      </c>
      <c r="M23" s="27"/>
      <c r="N23" s="30">
        <f>L23-H23</f>
        <v>3.91</v>
      </c>
      <c r="O23" s="31">
        <f>IF((H23)=0,"",(N23/H23))</f>
        <v>0.23554216867469879</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+'Res (100)'!F29</f>
        <v>1.5100000000000001E-2</v>
      </c>
      <c r="G29" s="25">
        <f>$F$18</f>
        <v>2000</v>
      </c>
      <c r="H29" s="26">
        <f t="shared" si="0"/>
        <v>30.200000000000003</v>
      </c>
      <c r="I29" s="27"/>
      <c r="J29" s="28">
        <f>+'Res (100)'!J29</f>
        <v>1.0500000000000001E-2</v>
      </c>
      <c r="K29" s="25">
        <f>$F$18</f>
        <v>2000</v>
      </c>
      <c r="L29" s="26">
        <f t="shared" si="1"/>
        <v>21</v>
      </c>
      <c r="M29" s="27"/>
      <c r="N29" s="30">
        <f t="shared" si="2"/>
        <v>-9.2000000000000028</v>
      </c>
      <c r="O29" s="31">
        <f t="shared" si="3"/>
        <v>-0.30463576158940403</v>
      </c>
      <c r="Q29" s="107"/>
      <c r="S29" s="107"/>
      <c r="U29" s="107"/>
      <c r="W29" s="107"/>
    </row>
    <row r="30" spans="2:23" x14ac:dyDescent="0.25">
      <c r="B30" s="21" t="s">
        <v>21</v>
      </c>
      <c r="C30" s="21"/>
      <c r="D30" s="22"/>
      <c r="E30" s="23"/>
      <c r="F30" s="24"/>
      <c r="G30" s="25">
        <f t="shared" ref="G30" si="4">$F$18</f>
        <v>2000</v>
      </c>
      <c r="H30" s="26">
        <f t="shared" si="0"/>
        <v>0</v>
      </c>
      <c r="I30" s="27"/>
      <c r="J30" s="28"/>
      <c r="K30" s="25">
        <f t="shared" ref="K30:K38" si="5">$F$18</f>
        <v>2000</v>
      </c>
      <c r="L30" s="26">
        <f t="shared" si="1"/>
        <v>0</v>
      </c>
      <c r="M30" s="27"/>
      <c r="N30" s="30">
        <f t="shared" si="2"/>
        <v>0</v>
      </c>
      <c r="O30" s="31" t="str">
        <f t="shared" si="3"/>
        <v/>
      </c>
      <c r="Q30" s="107"/>
      <c r="S30" s="107"/>
      <c r="U30" s="107"/>
      <c r="W30" s="107"/>
    </row>
    <row r="31" spans="2:23" x14ac:dyDescent="0.25">
      <c r="B31" s="21" t="s">
        <v>22</v>
      </c>
      <c r="C31" s="21"/>
      <c r="D31" s="22" t="s">
        <v>20</v>
      </c>
      <c r="E31" s="23"/>
      <c r="F31" s="50">
        <f>+'Res (100)'!F31</f>
        <v>0</v>
      </c>
      <c r="G31" s="25">
        <f>$F$18</f>
        <v>2000</v>
      </c>
      <c r="H31" s="26">
        <f>G31*F31</f>
        <v>0</v>
      </c>
      <c r="I31" s="27"/>
      <c r="J31" s="52">
        <f>+'Res (100)'!J31</f>
        <v>0</v>
      </c>
      <c r="K31" s="25">
        <f t="shared" si="5"/>
        <v>2000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2000</v>
      </c>
      <c r="H32" s="26">
        <f t="shared" si="0"/>
        <v>0</v>
      </c>
      <c r="I32" s="27"/>
      <c r="J32" s="28"/>
      <c r="K32" s="25">
        <f t="shared" si="5"/>
        <v>2000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2000</v>
      </c>
      <c r="H33" s="26">
        <f t="shared" si="0"/>
        <v>0</v>
      </c>
      <c r="I33" s="27"/>
      <c r="J33" s="28"/>
      <c r="K33" s="25">
        <f t="shared" si="5"/>
        <v>2000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2000</v>
      </c>
      <c r="H34" s="26">
        <f t="shared" si="0"/>
        <v>0</v>
      </c>
      <c r="I34" s="27"/>
      <c r="J34" s="28"/>
      <c r="K34" s="25">
        <f t="shared" si="5"/>
        <v>2000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2000</v>
      </c>
      <c r="H35" s="26">
        <f t="shared" si="0"/>
        <v>0</v>
      </c>
      <c r="I35" s="27"/>
      <c r="J35" s="28"/>
      <c r="K35" s="25">
        <f t="shared" si="5"/>
        <v>2000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2000</v>
      </c>
      <c r="H36" s="26">
        <f t="shared" si="0"/>
        <v>0</v>
      </c>
      <c r="I36" s="27"/>
      <c r="J36" s="28"/>
      <c r="K36" s="25">
        <f t="shared" si="5"/>
        <v>2000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2000</v>
      </c>
      <c r="H37" s="26">
        <f t="shared" si="0"/>
        <v>0</v>
      </c>
      <c r="I37" s="27"/>
      <c r="J37" s="28"/>
      <c r="K37" s="25">
        <f t="shared" si="5"/>
        <v>2000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2000</v>
      </c>
      <c r="H38" s="26">
        <f t="shared" si="0"/>
        <v>0</v>
      </c>
      <c r="I38" s="27"/>
      <c r="J38" s="28"/>
      <c r="K38" s="25">
        <f t="shared" si="5"/>
        <v>2000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46.800000000000004</v>
      </c>
      <c r="I39" s="40"/>
      <c r="J39" s="41"/>
      <c r="K39" s="42"/>
      <c r="L39" s="39">
        <f>SUM(L23:L38)</f>
        <v>41.510000000000005</v>
      </c>
      <c r="M39" s="40"/>
      <c r="N39" s="43">
        <f t="shared" si="2"/>
        <v>-5.2899999999999991</v>
      </c>
      <c r="O39" s="44">
        <f t="shared" si="3"/>
        <v>-0.11303418803418801</v>
      </c>
      <c r="Q39" s="107"/>
      <c r="R39" s="203"/>
      <c r="S39" s="107"/>
      <c r="T39" s="203"/>
      <c r="U39" s="107"/>
      <c r="V39" s="203"/>
      <c r="W39" s="107"/>
    </row>
    <row r="40" spans="2:23" ht="26.4" x14ac:dyDescent="0.25">
      <c r="B40" s="46" t="str">
        <f>+'Res (100)'!B40</f>
        <v>Deferral/Variance Account Disposition Rate Rider Group 1</v>
      </c>
      <c r="C40" s="21"/>
      <c r="D40" s="22" t="s">
        <v>20</v>
      </c>
      <c r="E40" s="23"/>
      <c r="F40" s="24">
        <f>'Res (100)'!F40</f>
        <v>-1E-4</v>
      </c>
      <c r="G40" s="25">
        <f>$F$18</f>
        <v>2000</v>
      </c>
      <c r="H40" s="26">
        <f>G40*F40</f>
        <v>-0.2</v>
      </c>
      <c r="I40" s="27"/>
      <c r="J40" s="28">
        <f>+'Res (100)'!J40</f>
        <v>-4.0000000000000002E-4</v>
      </c>
      <c r="K40" s="25">
        <f>$F$18</f>
        <v>2000</v>
      </c>
      <c r="L40" s="26">
        <f>K40*J40</f>
        <v>-0.8</v>
      </c>
      <c r="M40" s="27"/>
      <c r="N40" s="30">
        <f>L40-H40</f>
        <v>-0.60000000000000009</v>
      </c>
      <c r="O40" s="31">
        <f>IF((H40)=0,"",(N40/H40))</f>
        <v>3.0000000000000004</v>
      </c>
      <c r="Q40" s="107"/>
      <c r="S40" s="107"/>
      <c r="U40" s="107"/>
      <c r="W40" s="107"/>
    </row>
    <row r="41" spans="2:23" ht="39.6" x14ac:dyDescent="0.25">
      <c r="B41" s="154" t="s">
        <v>106</v>
      </c>
      <c r="C41" s="21"/>
      <c r="D41" s="22" t="s">
        <v>17</v>
      </c>
      <c r="E41" s="23"/>
      <c r="F41" s="24">
        <f>'Res (100)'!F41</f>
        <v>0.02</v>
      </c>
      <c r="G41" s="25">
        <v>1</v>
      </c>
      <c r="H41" s="26">
        <f t="shared" ref="H41:H43" si="7">G41*F41</f>
        <v>0.02</v>
      </c>
      <c r="I41" s="47"/>
      <c r="J41" s="28">
        <f>+'Res (100)'!J41</f>
        <v>0</v>
      </c>
      <c r="K41" s="25">
        <v>1</v>
      </c>
      <c r="L41" s="26">
        <f t="shared" ref="L41:L45" si="8">K41*J41</f>
        <v>0</v>
      </c>
      <c r="M41" s="48"/>
      <c r="N41" s="30">
        <f t="shared" ref="N41:N45" si="9">L41-H41</f>
        <v>-0.02</v>
      </c>
      <c r="O41" s="31">
        <f t="shared" ref="O41:O62" si="10">IF((H41)=0,"",(N41/H41))</f>
        <v>-1</v>
      </c>
      <c r="Q41" s="107"/>
      <c r="S41" s="107"/>
      <c r="U41" s="107"/>
      <c r="W41" s="107"/>
    </row>
    <row r="42" spans="2:23" ht="39.6" x14ac:dyDescent="0.25">
      <c r="B42" s="154" t="s">
        <v>106</v>
      </c>
      <c r="C42" s="21"/>
      <c r="D42" s="22" t="s">
        <v>20</v>
      </c>
      <c r="E42" s="23"/>
      <c r="F42" s="24">
        <f>'Res (100)'!F42</f>
        <v>-2.3E-3</v>
      </c>
      <c r="G42" s="25">
        <f t="shared" ref="G42:G43" si="11">$F$18</f>
        <v>2000</v>
      </c>
      <c r="H42" s="26">
        <f t="shared" si="7"/>
        <v>-4.5999999999999996</v>
      </c>
      <c r="I42" s="47"/>
      <c r="J42" s="28">
        <f>+'Res (100)'!J42</f>
        <v>-8.0000000000000004E-4</v>
      </c>
      <c r="K42" s="25">
        <f t="shared" ref="K42:K43" si="12">$F$18</f>
        <v>2000</v>
      </c>
      <c r="L42" s="26">
        <f t="shared" si="8"/>
        <v>-1.6</v>
      </c>
      <c r="M42" s="48"/>
      <c r="N42" s="30">
        <f t="shared" si="9"/>
        <v>2.9999999999999996</v>
      </c>
      <c r="O42" s="31">
        <f t="shared" si="10"/>
        <v>-0.65217391304347816</v>
      </c>
      <c r="Q42" s="107"/>
      <c r="S42" s="107"/>
      <c r="U42" s="107"/>
      <c r="W42" s="107"/>
    </row>
    <row r="43" spans="2:23" ht="39.6" x14ac:dyDescent="0.25">
      <c r="B43" s="46" t="s">
        <v>125</v>
      </c>
      <c r="C43" s="21"/>
      <c r="D43" s="22" t="s">
        <v>20</v>
      </c>
      <c r="E43" s="23"/>
      <c r="F43" s="24">
        <f>'Res (100)'!F43</f>
        <v>2.7E-4</v>
      </c>
      <c r="G43" s="25">
        <f t="shared" si="11"/>
        <v>2000</v>
      </c>
      <c r="H43" s="26">
        <f t="shared" si="7"/>
        <v>0.54</v>
      </c>
      <c r="I43" s="47"/>
      <c r="J43" s="223">
        <f>+'Res (100)'!J43</f>
        <v>0</v>
      </c>
      <c r="K43" s="25">
        <f t="shared" si="12"/>
        <v>2000</v>
      </c>
      <c r="L43" s="26">
        <f t="shared" si="8"/>
        <v>0</v>
      </c>
      <c r="M43" s="48"/>
      <c r="N43" s="30">
        <f t="shared" si="9"/>
        <v>-0.54</v>
      </c>
      <c r="O43" s="31">
        <f t="shared" si="10"/>
        <v>-1</v>
      </c>
      <c r="Q43" s="107"/>
      <c r="S43" s="107"/>
      <c r="U43" s="107"/>
      <c r="W43" s="107"/>
    </row>
    <row r="44" spans="2:23" x14ac:dyDescent="0.25">
      <c r="B44" s="49" t="s">
        <v>25</v>
      </c>
      <c r="C44" s="21"/>
      <c r="D44" s="22" t="s">
        <v>20</v>
      </c>
      <c r="E44" s="23"/>
      <c r="F44" s="50">
        <f>'Res (100)'!F44</f>
        <v>6.9999999999999994E-5</v>
      </c>
      <c r="G44" s="51">
        <f>$F$18*(1+F74)</f>
        <v>2067</v>
      </c>
      <c r="H44" s="26">
        <f>G44*F44</f>
        <v>0.14468999999999999</v>
      </c>
      <c r="I44" s="27"/>
      <c r="J44" s="52">
        <f>'Proposed Rates'!E126</f>
        <v>6.0000000000000002E-5</v>
      </c>
      <c r="K44" s="51">
        <f>$F$18*(1+J74)</f>
        <v>2067</v>
      </c>
      <c r="L44" s="26">
        <f>K44*J44</f>
        <v>0.12402000000000001</v>
      </c>
      <c r="M44" s="27"/>
      <c r="N44" s="30">
        <f>L44-H44</f>
        <v>-2.066999999999998E-2</v>
      </c>
      <c r="O44" s="31">
        <f>IF((H44)=0,"",(N44/H44))</f>
        <v>-0.14285714285714274</v>
      </c>
      <c r="Q44" s="107"/>
      <c r="S44" s="107"/>
      <c r="U44" s="107"/>
      <c r="W44" s="107"/>
    </row>
    <row r="45" spans="2:23" x14ac:dyDescent="0.25">
      <c r="B45" s="49" t="s">
        <v>26</v>
      </c>
      <c r="C45" s="21"/>
      <c r="D45" s="22"/>
      <c r="E45" s="23"/>
      <c r="F45" s="53">
        <f>IF(ISBLANK(D16)=TRUE, 0, IF(D16="TOU", 0.65*$F$55+0.17*$F$56+0.18*$F$57, IF(AND(D16="non-TOU", G59&gt;0), F59,F58)))</f>
        <v>8.2160000000000011E-2</v>
      </c>
      <c r="G45" s="54">
        <f>$F$18*(1+$F$74)-$F$18</f>
        <v>67</v>
      </c>
      <c r="H45" s="26">
        <f>G45*F45</f>
        <v>5.5047200000000007</v>
      </c>
      <c r="I45" s="27"/>
      <c r="J45" s="55">
        <f>0.65*$J$55+0.17*$J$56+0.18*$J$57</f>
        <v>8.2160000000000011E-2</v>
      </c>
      <c r="K45" s="54">
        <f>$F$18*(1+$J$74)-$F$18</f>
        <v>67</v>
      </c>
      <c r="L45" s="26">
        <f t="shared" si="8"/>
        <v>5.5047200000000007</v>
      </c>
      <c r="M45" s="27"/>
      <c r="N45" s="30">
        <f t="shared" si="9"/>
        <v>0</v>
      </c>
      <c r="O45" s="31">
        <f t="shared" si="10"/>
        <v>0</v>
      </c>
      <c r="Q45" s="107"/>
      <c r="S45" s="107"/>
      <c r="U45" s="107"/>
      <c r="W45" s="107"/>
    </row>
    <row r="46" spans="2:23" x14ac:dyDescent="0.25">
      <c r="B46" s="49" t="s">
        <v>27</v>
      </c>
      <c r="C46" s="21"/>
      <c r="D46" s="22" t="s">
        <v>17</v>
      </c>
      <c r="E46" s="23"/>
      <c r="F46" s="53">
        <f>'Res (100)'!F46</f>
        <v>0.79</v>
      </c>
      <c r="G46" s="25">
        <v>1</v>
      </c>
      <c r="H46" s="26">
        <f>G46*F46</f>
        <v>0.79</v>
      </c>
      <c r="I46" s="27"/>
      <c r="J46" s="53">
        <f>'Proposed Rates'!E141</f>
        <v>0.79</v>
      </c>
      <c r="K46" s="25">
        <v>1</v>
      </c>
      <c r="L46" s="26">
        <f>K46*J46</f>
        <v>0.79</v>
      </c>
      <c r="M46" s="27"/>
      <c r="N46" s="30">
        <f>L46-H46</f>
        <v>0</v>
      </c>
      <c r="O46" s="31">
        <f t="shared" si="10"/>
        <v>0</v>
      </c>
      <c r="Q46" s="107"/>
      <c r="S46" s="107"/>
      <c r="U46" s="107"/>
      <c r="W46" s="107"/>
    </row>
    <row r="47" spans="2:23" ht="26.4" x14ac:dyDescent="0.25">
      <c r="B47" s="56" t="s">
        <v>28</v>
      </c>
      <c r="C47" s="57"/>
      <c r="D47" s="57"/>
      <c r="E47" s="57"/>
      <c r="F47" s="58"/>
      <c r="G47" s="59"/>
      <c r="H47" s="60">
        <f>SUM(H40:H46)+H39</f>
        <v>48.999410000000005</v>
      </c>
      <c r="I47" s="40"/>
      <c r="J47" s="59"/>
      <c r="K47" s="61"/>
      <c r="L47" s="60">
        <f>SUM(L40:L46)+L39</f>
        <v>45.528740000000006</v>
      </c>
      <c r="M47" s="40"/>
      <c r="N47" s="43">
        <f t="shared" ref="N47:N65" si="13">L47-H47</f>
        <v>-3.4706699999999984</v>
      </c>
      <c r="O47" s="44">
        <f t="shared" si="10"/>
        <v>-7.0830852861289512E-2</v>
      </c>
      <c r="Q47" s="107"/>
      <c r="S47" s="107"/>
      <c r="U47" s="107"/>
      <c r="W47" s="107"/>
    </row>
    <row r="48" spans="2:23" x14ac:dyDescent="0.25">
      <c r="B48" s="27" t="s">
        <v>29</v>
      </c>
      <c r="C48" s="27"/>
      <c r="D48" s="62" t="s">
        <v>20</v>
      </c>
      <c r="E48" s="63"/>
      <c r="F48" s="28">
        <f>'Res (100)'!F48</f>
        <v>7.4000000000000003E-3</v>
      </c>
      <c r="G48" s="64">
        <f>F18*(1+F74)</f>
        <v>2067</v>
      </c>
      <c r="H48" s="26">
        <f>G48*F48</f>
        <v>15.2958</v>
      </c>
      <c r="I48" s="27"/>
      <c r="J48" s="28">
        <f>'Res (100)'!J48</f>
        <v>7.4999999999999997E-3</v>
      </c>
      <c r="K48" s="65">
        <f>F18*(1+J74)</f>
        <v>2067</v>
      </c>
      <c r="L48" s="26">
        <f>K48*J48</f>
        <v>15.5025</v>
      </c>
      <c r="M48" s="27"/>
      <c r="N48" s="30">
        <f t="shared" si="13"/>
        <v>0.20669999999999966</v>
      </c>
      <c r="O48" s="31">
        <f t="shared" si="10"/>
        <v>1.3513513513513492E-2</v>
      </c>
      <c r="Q48" s="107"/>
      <c r="S48" s="107"/>
      <c r="U48" s="107"/>
      <c r="W48" s="107"/>
    </row>
    <row r="49" spans="2:23" ht="26.4" x14ac:dyDescent="0.25">
      <c r="B49" s="66" t="s">
        <v>30</v>
      </c>
      <c r="C49" s="27"/>
      <c r="D49" s="62" t="s">
        <v>20</v>
      </c>
      <c r="E49" s="63"/>
      <c r="F49" s="28">
        <f>'Res (100)'!F49</f>
        <v>4.7000000000000002E-3</v>
      </c>
      <c r="G49" s="64">
        <f>G48</f>
        <v>2067</v>
      </c>
      <c r="H49" s="26">
        <f>G49*F49</f>
        <v>9.7149000000000001</v>
      </c>
      <c r="I49" s="27"/>
      <c r="J49" s="28">
        <f>'Res (100)'!J49</f>
        <v>4.7999999999999996E-3</v>
      </c>
      <c r="K49" s="65">
        <f>K48</f>
        <v>2067</v>
      </c>
      <c r="L49" s="26">
        <f>K49*J49</f>
        <v>9.9215999999999998</v>
      </c>
      <c r="M49" s="27"/>
      <c r="N49" s="30">
        <f t="shared" si="13"/>
        <v>0.20669999999999966</v>
      </c>
      <c r="O49" s="31">
        <f t="shared" si="10"/>
        <v>2.1276595744680816E-2</v>
      </c>
      <c r="Q49" s="107"/>
      <c r="S49" s="107"/>
      <c r="U49" s="107"/>
      <c r="W49" s="107"/>
    </row>
    <row r="50" spans="2:23" ht="26.4" x14ac:dyDescent="0.25">
      <c r="B50" s="56" t="s">
        <v>31</v>
      </c>
      <c r="C50" s="35"/>
      <c r="D50" s="35"/>
      <c r="E50" s="35"/>
      <c r="F50" s="67"/>
      <c r="G50" s="59"/>
      <c r="H50" s="60">
        <f>SUM(H47:H49)</f>
        <v>74.010109999999997</v>
      </c>
      <c r="I50" s="68"/>
      <c r="J50" s="69"/>
      <c r="K50" s="70"/>
      <c r="L50" s="60">
        <f>SUM(L47:L49)</f>
        <v>70.952840000000009</v>
      </c>
      <c r="M50" s="68"/>
      <c r="N50" s="43">
        <f t="shared" si="13"/>
        <v>-3.0572699999999884</v>
      </c>
      <c r="O50" s="44">
        <f t="shared" si="10"/>
        <v>-4.1308815782059888E-2</v>
      </c>
      <c r="Q50" s="102"/>
      <c r="S50" s="102"/>
      <c r="U50" s="102"/>
      <c r="W50" s="102"/>
    </row>
    <row r="51" spans="2:23" ht="26.4" x14ac:dyDescent="0.25">
      <c r="B51" s="71" t="s">
        <v>32</v>
      </c>
      <c r="C51" s="21"/>
      <c r="D51" s="22" t="s">
        <v>20</v>
      </c>
      <c r="E51" s="23"/>
      <c r="F51" s="72">
        <f>'Res (100)'!F51</f>
        <v>3.5999999999999999E-3</v>
      </c>
      <c r="G51" s="64">
        <f>G49</f>
        <v>2067</v>
      </c>
      <c r="H51" s="73">
        <f>G51*F51</f>
        <v>7.4411999999999994</v>
      </c>
      <c r="I51" s="27"/>
      <c r="J51" s="72">
        <f>F51</f>
        <v>3.5999999999999999E-3</v>
      </c>
      <c r="K51" s="65">
        <f>K49</f>
        <v>2067</v>
      </c>
      <c r="L51" s="73">
        <f t="shared" ref="L51:L57" si="14">K51*J51</f>
        <v>7.4411999999999994</v>
      </c>
      <c r="M51" s="27"/>
      <c r="N51" s="30">
        <f t="shared" si="13"/>
        <v>0</v>
      </c>
      <c r="O51" s="74">
        <f t="shared" si="10"/>
        <v>0</v>
      </c>
      <c r="Q51" s="107"/>
      <c r="S51" s="107"/>
      <c r="U51" s="107"/>
      <c r="W51" s="107"/>
    </row>
    <row r="52" spans="2:23" ht="26.4" x14ac:dyDescent="0.25">
      <c r="B52" s="71" t="s">
        <v>33</v>
      </c>
      <c r="C52" s="21"/>
      <c r="D52" s="22" t="s">
        <v>20</v>
      </c>
      <c r="E52" s="23"/>
      <c r="F52" s="72">
        <f>'Res (100)'!F52</f>
        <v>2.9999999999999997E-4</v>
      </c>
      <c r="G52" s="64">
        <f>G49</f>
        <v>2067</v>
      </c>
      <c r="H52" s="73">
        <f t="shared" ref="H52:H57" si="15">G52*F52</f>
        <v>0.62009999999999998</v>
      </c>
      <c r="I52" s="27"/>
      <c r="J52" s="72">
        <f>F52</f>
        <v>2.9999999999999997E-4</v>
      </c>
      <c r="K52" s="65">
        <f>K49</f>
        <v>2067</v>
      </c>
      <c r="L52" s="73">
        <f t="shared" si="14"/>
        <v>0.62009999999999998</v>
      </c>
      <c r="M52" s="27"/>
      <c r="N52" s="30">
        <f t="shared" si="13"/>
        <v>0</v>
      </c>
      <c r="O52" s="74">
        <f t="shared" si="10"/>
        <v>0</v>
      </c>
      <c r="Q52" s="107"/>
      <c r="S52" s="107"/>
      <c r="U52" s="107"/>
      <c r="W52" s="107"/>
    </row>
    <row r="53" spans="2:23" x14ac:dyDescent="0.25">
      <c r="B53" s="21" t="s">
        <v>34</v>
      </c>
      <c r="C53" s="21"/>
      <c r="D53" s="22" t="s">
        <v>17</v>
      </c>
      <c r="E53" s="23"/>
      <c r="F53" s="72">
        <f>'Proposed Rates'!D196</f>
        <v>0.25</v>
      </c>
      <c r="G53" s="25">
        <v>1</v>
      </c>
      <c r="H53" s="73">
        <f t="shared" si="15"/>
        <v>0.25</v>
      </c>
      <c r="I53" s="27"/>
      <c r="J53" s="72">
        <f>'Proposed Rates'!E196</f>
        <v>0.25</v>
      </c>
      <c r="K53" s="29">
        <v>1</v>
      </c>
      <c r="L53" s="73">
        <f t="shared" si="14"/>
        <v>0.25</v>
      </c>
      <c r="M53" s="27"/>
      <c r="N53" s="30">
        <f t="shared" si="13"/>
        <v>0</v>
      </c>
      <c r="O53" s="74">
        <f t="shared" si="10"/>
        <v>0</v>
      </c>
      <c r="Q53" s="107"/>
      <c r="S53" s="107"/>
      <c r="U53" s="107"/>
      <c r="W53" s="107"/>
    </row>
    <row r="54" spans="2:23" x14ac:dyDescent="0.25">
      <c r="B54" s="21" t="s">
        <v>120</v>
      </c>
      <c r="C54" s="21"/>
      <c r="D54" s="22"/>
      <c r="E54" s="23"/>
      <c r="F54" s="72">
        <f>'Res (100)'!F54</f>
        <v>0</v>
      </c>
      <c r="G54" s="64">
        <f>F18*(1+F74)</f>
        <v>2067</v>
      </c>
      <c r="H54" s="73">
        <f>G54*F54</f>
        <v>0</v>
      </c>
      <c r="I54" s="27"/>
      <c r="J54" s="72">
        <f>'Res (100)'!J54</f>
        <v>0</v>
      </c>
      <c r="K54" s="65">
        <f>F18*(1+J74)</f>
        <v>2067</v>
      </c>
      <c r="L54" s="73">
        <f>K54*J54</f>
        <v>0</v>
      </c>
      <c r="M54" s="27"/>
      <c r="N54" s="30"/>
      <c r="O54" s="74"/>
      <c r="Q54" s="107"/>
      <c r="S54" s="107"/>
      <c r="U54" s="107"/>
      <c r="W54" s="107"/>
    </row>
    <row r="55" spans="2:23" x14ac:dyDescent="0.25">
      <c r="B55" s="49" t="s">
        <v>36</v>
      </c>
      <c r="C55" s="21"/>
      <c r="D55" s="22"/>
      <c r="E55" s="23"/>
      <c r="F55" s="72">
        <f>'Res (100)'!F55</f>
        <v>6.5000000000000002E-2</v>
      </c>
      <c r="G55" s="77">
        <f>0.65*$F$18</f>
        <v>1300</v>
      </c>
      <c r="H55" s="73">
        <f t="shared" si="15"/>
        <v>84.5</v>
      </c>
      <c r="I55" s="27"/>
      <c r="J55" s="72">
        <f>F55</f>
        <v>6.5000000000000002E-2</v>
      </c>
      <c r="K55" s="77">
        <f>$G$55</f>
        <v>1300</v>
      </c>
      <c r="L55" s="73">
        <f t="shared" si="14"/>
        <v>84.5</v>
      </c>
      <c r="M55" s="27"/>
      <c r="N55" s="30">
        <f t="shared" si="13"/>
        <v>0</v>
      </c>
      <c r="O55" s="74">
        <f t="shared" si="10"/>
        <v>0</v>
      </c>
      <c r="Q55" s="107"/>
      <c r="S55" s="107"/>
      <c r="U55" s="107"/>
      <c r="W55" s="107"/>
    </row>
    <row r="56" spans="2:23" x14ac:dyDescent="0.25">
      <c r="B56" s="49" t="s">
        <v>37</v>
      </c>
      <c r="C56" s="21"/>
      <c r="D56" s="22"/>
      <c r="E56" s="23"/>
      <c r="F56" s="72">
        <f>'Res (100)'!F56</f>
        <v>9.5000000000000001E-2</v>
      </c>
      <c r="G56" s="77">
        <f>0.17*$F$18</f>
        <v>340</v>
      </c>
      <c r="H56" s="73">
        <f t="shared" si="15"/>
        <v>32.299999999999997</v>
      </c>
      <c r="I56" s="27"/>
      <c r="J56" s="72">
        <f>F56</f>
        <v>9.5000000000000001E-2</v>
      </c>
      <c r="K56" s="77">
        <f>$G$56</f>
        <v>340</v>
      </c>
      <c r="L56" s="73">
        <f t="shared" si="14"/>
        <v>32.299999999999997</v>
      </c>
      <c r="M56" s="27"/>
      <c r="N56" s="30">
        <f t="shared" si="13"/>
        <v>0</v>
      </c>
      <c r="O56" s="74">
        <f t="shared" si="10"/>
        <v>0</v>
      </c>
      <c r="Q56" s="107"/>
      <c r="S56" s="107"/>
      <c r="U56" s="107"/>
      <c r="W56" s="107"/>
    </row>
    <row r="57" spans="2:23" x14ac:dyDescent="0.25">
      <c r="B57" s="11" t="s">
        <v>38</v>
      </c>
      <c r="C57" s="21"/>
      <c r="D57" s="22"/>
      <c r="E57" s="23"/>
      <c r="F57" s="72">
        <f>'Res (100)'!F57</f>
        <v>0.13200000000000001</v>
      </c>
      <c r="G57" s="77">
        <f>0.18*$F$18</f>
        <v>360</v>
      </c>
      <c r="H57" s="73">
        <f t="shared" si="15"/>
        <v>47.52</v>
      </c>
      <c r="I57" s="27"/>
      <c r="J57" s="72">
        <f>F57</f>
        <v>0.13200000000000001</v>
      </c>
      <c r="K57" s="77">
        <f>$G$57</f>
        <v>360</v>
      </c>
      <c r="L57" s="73">
        <f t="shared" si="14"/>
        <v>47.52</v>
      </c>
      <c r="M57" s="27"/>
      <c r="N57" s="30">
        <f t="shared" si="13"/>
        <v>0</v>
      </c>
      <c r="O57" s="74">
        <f t="shared" si="10"/>
        <v>0</v>
      </c>
      <c r="Q57" s="107"/>
      <c r="S57" s="107"/>
      <c r="U57" s="107"/>
      <c r="W57" s="107"/>
    </row>
    <row r="58" spans="2:23" s="85" customFormat="1" x14ac:dyDescent="0.25">
      <c r="B58" s="78" t="s">
        <v>39</v>
      </c>
      <c r="C58" s="79"/>
      <c r="D58" s="80"/>
      <c r="E58" s="81"/>
      <c r="F58" s="72">
        <f>'Res (100)'!F58</f>
        <v>7.6999999999999999E-2</v>
      </c>
      <c r="G58" s="82">
        <f>IF(AND($Q$1=1, F18&gt;=600), 600, IF(AND($Q$1=1, AND(F18&lt;600, F18&gt;=0)), F18, IF(AND($Q$1=2, F18&gt;=1000), 1000, IF(AND($Q$1=2, AND(F18&lt;1000, F18&gt;=0)), F18))))</f>
        <v>600</v>
      </c>
      <c r="H58" s="73">
        <f>G58*F58</f>
        <v>46.2</v>
      </c>
      <c r="I58" s="83"/>
      <c r="J58" s="72">
        <f>F58</f>
        <v>7.6999999999999999E-2</v>
      </c>
      <c r="K58" s="82">
        <f>$G$58</f>
        <v>600</v>
      </c>
      <c r="L58" s="73">
        <f>K58*J58</f>
        <v>46.2</v>
      </c>
      <c r="M58" s="83"/>
      <c r="N58" s="84">
        <f t="shared" si="13"/>
        <v>0</v>
      </c>
      <c r="O58" s="74">
        <f t="shared" si="10"/>
        <v>0</v>
      </c>
      <c r="Q58" s="143"/>
      <c r="R58" s="204"/>
      <c r="S58" s="143"/>
      <c r="T58" s="204"/>
      <c r="U58" s="143"/>
      <c r="V58" s="204"/>
      <c r="W58" s="143"/>
    </row>
    <row r="59" spans="2:23" s="85" customFormat="1" ht="13.8" thickBot="1" x14ac:dyDescent="0.3">
      <c r="B59" s="78" t="s">
        <v>40</v>
      </c>
      <c r="C59" s="79"/>
      <c r="D59" s="80"/>
      <c r="E59" s="81"/>
      <c r="F59" s="72">
        <f>'Res (100)'!F59</f>
        <v>0.09</v>
      </c>
      <c r="G59" s="82">
        <f>IF(AND($Q$1=1, F18&gt;=600), F18-600, IF(AND($Q$1=1, AND(F18&lt;600, F18&gt;=0)), 0, IF(AND($Q$1=2, F18&gt;=1000), F18-1000, IF(AND($Q$1=2, AND(F18&lt;1000, F18&gt;=0)), 0))))</f>
        <v>1400</v>
      </c>
      <c r="H59" s="73">
        <f>G59*F59</f>
        <v>126</v>
      </c>
      <c r="I59" s="83"/>
      <c r="J59" s="72">
        <f>F59</f>
        <v>0.09</v>
      </c>
      <c r="K59" s="82">
        <f>$G$59</f>
        <v>1400</v>
      </c>
      <c r="L59" s="73">
        <f>K59*J59</f>
        <v>126</v>
      </c>
      <c r="M59" s="83"/>
      <c r="N59" s="84">
        <f t="shared" si="13"/>
        <v>0</v>
      </c>
      <c r="O59" s="74">
        <f t="shared" si="10"/>
        <v>0</v>
      </c>
      <c r="Q59" s="143"/>
      <c r="R59" s="204"/>
      <c r="S59" s="143"/>
      <c r="T59" s="204"/>
      <c r="U59" s="143"/>
      <c r="V59" s="204"/>
      <c r="W59" s="143"/>
    </row>
    <row r="60" spans="2:23" ht="8.25" customHeight="1" thickBot="1" x14ac:dyDescent="0.3">
      <c r="B60" s="86"/>
      <c r="C60" s="87"/>
      <c r="D60" s="88"/>
      <c r="E60" s="87"/>
      <c r="F60" s="89"/>
      <c r="G60" s="90"/>
      <c r="H60" s="91"/>
      <c r="I60" s="92"/>
      <c r="J60" s="89"/>
      <c r="K60" s="93"/>
      <c r="L60" s="91"/>
      <c r="M60" s="92"/>
      <c r="N60" s="255"/>
      <c r="O60" s="95"/>
      <c r="Q60" s="107"/>
      <c r="S60" s="107"/>
      <c r="U60" s="107"/>
      <c r="W60" s="107"/>
    </row>
    <row r="61" spans="2:23" x14ac:dyDescent="0.25">
      <c r="B61" s="96" t="s">
        <v>41</v>
      </c>
      <c r="C61" s="21"/>
      <c r="D61" s="21"/>
      <c r="E61" s="21"/>
      <c r="F61" s="97"/>
      <c r="G61" s="98"/>
      <c r="H61" s="99">
        <f>SUM(H51:H57,H50)</f>
        <v>246.64141000000001</v>
      </c>
      <c r="I61" s="100"/>
      <c r="J61" s="101"/>
      <c r="K61" s="101"/>
      <c r="L61" s="254">
        <f>SUM(L51:L57,L50)</f>
        <v>243.58414000000002</v>
      </c>
      <c r="M61" s="102"/>
      <c r="N61" s="103">
        <f t="shared" ref="N61" si="16">L61-H61</f>
        <v>-3.0572699999999884</v>
      </c>
      <c r="O61" s="104">
        <f t="shared" ref="O61" si="17">IF((H61)=0,"",(N61/H61))</f>
        <v>-1.2395607047494532E-2</v>
      </c>
      <c r="Q61" s="102"/>
      <c r="S61" s="102"/>
      <c r="U61" s="102"/>
      <c r="W61" s="102"/>
    </row>
    <row r="62" spans="2:23" x14ac:dyDescent="0.25">
      <c r="B62" s="105" t="s">
        <v>42</v>
      </c>
      <c r="C62" s="21"/>
      <c r="D62" s="21"/>
      <c r="E62" s="21"/>
      <c r="F62" s="106">
        <v>0.13</v>
      </c>
      <c r="G62" s="107"/>
      <c r="H62" s="108">
        <f>H61*F62</f>
        <v>32.063383300000005</v>
      </c>
      <c r="I62" s="109"/>
      <c r="J62" s="110">
        <v>0.13</v>
      </c>
      <c r="K62" s="109"/>
      <c r="L62" s="111">
        <f>L61*J62</f>
        <v>31.665938200000003</v>
      </c>
      <c r="M62" s="112"/>
      <c r="N62" s="113">
        <f t="shared" si="13"/>
        <v>-0.39744510000000233</v>
      </c>
      <c r="O62" s="114">
        <f t="shared" si="10"/>
        <v>-1.239560704749465E-2</v>
      </c>
      <c r="Q62" s="112"/>
      <c r="S62" s="112"/>
      <c r="U62" s="112"/>
      <c r="W62" s="112"/>
    </row>
    <row r="63" spans="2:23" x14ac:dyDescent="0.25">
      <c r="B63" s="250" t="s">
        <v>43</v>
      </c>
      <c r="C63" s="21"/>
      <c r="D63" s="21"/>
      <c r="E63" s="21"/>
      <c r="F63" s="106"/>
      <c r="G63" s="107"/>
      <c r="H63" s="99">
        <f>H61+H62</f>
        <v>278.70479330000001</v>
      </c>
      <c r="I63" s="252"/>
      <c r="J63" s="109"/>
      <c r="K63" s="109"/>
      <c r="L63" s="103">
        <f>L61+L62</f>
        <v>275.25007820000002</v>
      </c>
      <c r="M63" s="112"/>
      <c r="N63" s="103">
        <f t="shared" si="13"/>
        <v>-3.4547150999999872</v>
      </c>
      <c r="O63" s="104">
        <f>IF((H63)=0,"",(N63/H63))</f>
        <v>-1.2395607047494534E-2</v>
      </c>
      <c r="Q63" s="112"/>
      <c r="S63" s="112"/>
      <c r="U63" s="112"/>
      <c r="W63" s="112"/>
    </row>
    <row r="64" spans="2:23" x14ac:dyDescent="0.25">
      <c r="B64" s="249" t="s">
        <v>137</v>
      </c>
      <c r="C64" s="21"/>
      <c r="D64" s="21"/>
      <c r="E64" s="21"/>
      <c r="F64" s="106">
        <v>-0.08</v>
      </c>
      <c r="G64" s="107"/>
      <c r="H64" s="257">
        <f>F64*H61</f>
        <v>-19.731312800000001</v>
      </c>
      <c r="I64" s="112"/>
      <c r="J64" s="106">
        <v>-0.08</v>
      </c>
      <c r="K64" s="248"/>
      <c r="L64" s="257">
        <f>J64*L61</f>
        <v>-19.486731200000001</v>
      </c>
      <c r="M64" s="112"/>
      <c r="N64" s="257">
        <f t="shared" si="13"/>
        <v>0.24458160000000007</v>
      </c>
      <c r="O64" s="114">
        <f>IF((H64)=0,"",(N64/H64))</f>
        <v>-1.2395607047494582E-2</v>
      </c>
      <c r="Q64" s="112"/>
      <c r="S64" s="112"/>
      <c r="U64" s="112"/>
      <c r="W64" s="112"/>
    </row>
    <row r="65" spans="2:23" ht="13.8" thickBot="1" x14ac:dyDescent="0.3">
      <c r="B65" s="294" t="s">
        <v>138</v>
      </c>
      <c r="C65" s="294"/>
      <c r="D65" s="294"/>
      <c r="E65" s="21"/>
      <c r="F65" s="256"/>
      <c r="G65" s="107"/>
      <c r="H65" s="251">
        <f>SUM(H63:H64)</f>
        <v>258.97348049999999</v>
      </c>
      <c r="I65" s="112"/>
      <c r="J65" s="253"/>
      <c r="K65" s="248"/>
      <c r="L65" s="251">
        <f>SUM(L63:L64)</f>
        <v>255.76334700000001</v>
      </c>
      <c r="M65" s="112"/>
      <c r="N65" s="103">
        <f t="shared" si="13"/>
        <v>-3.2101334999999835</v>
      </c>
      <c r="O65" s="104">
        <f>IF((H65)=0,"",(N65/H65))</f>
        <v>-1.2395607047494516E-2</v>
      </c>
      <c r="Q65" s="112"/>
      <c r="S65" s="112"/>
      <c r="U65" s="112"/>
      <c r="W65" s="112"/>
    </row>
    <row r="66" spans="2: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2:23" s="85" customFormat="1" x14ac:dyDescent="0.25">
      <c r="B67" s="124" t="s">
        <v>44</v>
      </c>
      <c r="C67" s="79"/>
      <c r="D67" s="79"/>
      <c r="E67" s="79"/>
      <c r="F67" s="125"/>
      <c r="G67" s="126"/>
      <c r="H67" s="127">
        <f>SUM(H58:H59,H50,H51:H54)</f>
        <v>254.52141</v>
      </c>
      <c r="I67" s="128"/>
      <c r="J67" s="129"/>
      <c r="K67" s="129"/>
      <c r="L67" s="127">
        <f>SUM(L58:L59,L50,L51:L54)</f>
        <v>251.46414000000001</v>
      </c>
      <c r="M67" s="130"/>
      <c r="N67" s="131">
        <f t="shared" ref="N67:N71" si="18">L67-H67</f>
        <v>-3.0572699999999884</v>
      </c>
      <c r="O67" s="104">
        <f t="shared" ref="O67:O71" si="19">IF((H67)=0,"",(N67/H67))</f>
        <v>-1.2011838218246506E-2</v>
      </c>
      <c r="Q67" s="130"/>
      <c r="R67" s="204"/>
      <c r="S67" s="130"/>
      <c r="T67" s="204"/>
      <c r="U67" s="130"/>
      <c r="V67" s="204"/>
      <c r="W67" s="130"/>
    </row>
    <row r="68" spans="2:23" s="85" customFormat="1" x14ac:dyDescent="0.25">
      <c r="B68" s="132" t="s">
        <v>42</v>
      </c>
      <c r="C68" s="79"/>
      <c r="D68" s="79"/>
      <c r="E68" s="79"/>
      <c r="F68" s="133">
        <v>0.13</v>
      </c>
      <c r="G68" s="126"/>
      <c r="H68" s="134">
        <f>H67*F68</f>
        <v>33.087783299999998</v>
      </c>
      <c r="I68" s="135"/>
      <c r="J68" s="136">
        <v>0.13</v>
      </c>
      <c r="K68" s="137"/>
      <c r="L68" s="138">
        <f>L67*J68</f>
        <v>32.690338200000006</v>
      </c>
      <c r="M68" s="139"/>
      <c r="N68" s="140">
        <f t="shared" si="18"/>
        <v>-0.39744509999999167</v>
      </c>
      <c r="O68" s="114">
        <f t="shared" si="19"/>
        <v>-1.20118382182463E-2</v>
      </c>
      <c r="Q68" s="139"/>
      <c r="R68" s="204"/>
      <c r="S68" s="139"/>
      <c r="T68" s="204"/>
      <c r="U68" s="139"/>
      <c r="V68" s="204"/>
      <c r="W68" s="139"/>
    </row>
    <row r="69" spans="2:23" s="85" customFormat="1" x14ac:dyDescent="0.25">
      <c r="B69" s="258" t="s">
        <v>43</v>
      </c>
      <c r="C69" s="79"/>
      <c r="D69" s="79"/>
      <c r="E69" s="79"/>
      <c r="F69" s="142"/>
      <c r="G69" s="143"/>
      <c r="H69" s="127">
        <f>H67+H68</f>
        <v>287.60919330000002</v>
      </c>
      <c r="I69" s="135"/>
      <c r="J69" s="135"/>
      <c r="K69" s="135"/>
      <c r="L69" s="211">
        <f>L67+L68</f>
        <v>284.15447820000003</v>
      </c>
      <c r="M69" s="139"/>
      <c r="N69" s="131">
        <f t="shared" si="18"/>
        <v>-3.4547150999999872</v>
      </c>
      <c r="O69" s="104">
        <f t="shared" si="19"/>
        <v>-1.2011838218246506E-2</v>
      </c>
      <c r="Q69" s="139"/>
      <c r="R69" s="204"/>
      <c r="S69" s="139"/>
      <c r="T69" s="204"/>
      <c r="U69" s="139"/>
      <c r="V69" s="204"/>
      <c r="W69" s="139"/>
    </row>
    <row r="70" spans="2:23" s="85" customFormat="1" x14ac:dyDescent="0.25">
      <c r="B70" s="249" t="s">
        <v>137</v>
      </c>
      <c r="C70" s="21"/>
      <c r="D70" s="21"/>
      <c r="E70" s="79"/>
      <c r="F70" s="106">
        <v>-0.08</v>
      </c>
      <c r="G70" s="143"/>
      <c r="H70" s="257">
        <f>F70*H67</f>
        <v>-20.361712799999999</v>
      </c>
      <c r="I70" s="135"/>
      <c r="J70" s="106">
        <v>-0.08</v>
      </c>
      <c r="K70" s="135"/>
      <c r="L70" s="257">
        <f>J70*L67</f>
        <v>-20.117131200000003</v>
      </c>
      <c r="M70" s="139"/>
      <c r="N70" s="131">
        <f t="shared" si="18"/>
        <v>0.24458159999999651</v>
      </c>
      <c r="O70" s="104">
        <f t="shared" si="19"/>
        <v>-1.201183821824638E-2</v>
      </c>
      <c r="Q70" s="139"/>
      <c r="R70" s="204"/>
      <c r="S70" s="139"/>
      <c r="T70" s="204"/>
      <c r="U70" s="139"/>
      <c r="V70" s="204"/>
      <c r="W70" s="139"/>
    </row>
    <row r="71" spans="2:23" s="85" customFormat="1" ht="13.8" thickBot="1" x14ac:dyDescent="0.3">
      <c r="B71" s="294" t="s">
        <v>138</v>
      </c>
      <c r="C71" s="294"/>
      <c r="D71" s="294"/>
      <c r="E71" s="79"/>
      <c r="F71" s="142"/>
      <c r="G71" s="143"/>
      <c r="H71" s="251">
        <f>SUM(H69:H70)</f>
        <v>267.24748049999999</v>
      </c>
      <c r="I71" s="135"/>
      <c r="J71" s="135"/>
      <c r="K71" s="135"/>
      <c r="L71" s="251">
        <f>SUM(L69:L70)</f>
        <v>264.03734700000001</v>
      </c>
      <c r="M71" s="139"/>
      <c r="N71" s="131">
        <f t="shared" si="18"/>
        <v>-3.2101334999999835</v>
      </c>
      <c r="O71" s="104">
        <f t="shared" si="19"/>
        <v>-1.2011838218246491E-2</v>
      </c>
      <c r="Q71" s="139"/>
      <c r="R71" s="204"/>
      <c r="S71" s="139"/>
      <c r="T71" s="204"/>
      <c r="U71" s="139"/>
      <c r="V71" s="204"/>
      <c r="W71" s="139"/>
    </row>
    <row r="72" spans="2:23" s="85" customFormat="1" ht="8.25" customHeight="1" thickBot="1" x14ac:dyDescent="0.3">
      <c r="B72" s="117"/>
      <c r="C72" s="118"/>
      <c r="D72" s="119"/>
      <c r="E72" s="118"/>
      <c r="F72" s="144"/>
      <c r="G72" s="145"/>
      <c r="H72" s="146"/>
      <c r="I72" s="147"/>
      <c r="J72" s="144"/>
      <c r="K72" s="120"/>
      <c r="L72" s="148"/>
      <c r="M72" s="121"/>
      <c r="N72" s="149"/>
      <c r="O72" s="95"/>
      <c r="Q72" s="143"/>
      <c r="R72" s="204"/>
      <c r="S72" s="143"/>
      <c r="T72" s="204"/>
      <c r="U72" s="143"/>
      <c r="V72" s="204"/>
      <c r="W72" s="143"/>
    </row>
    <row r="73" spans="2:23" x14ac:dyDescent="0.25">
      <c r="L73" s="150"/>
    </row>
    <row r="74" spans="2:23" x14ac:dyDescent="0.25">
      <c r="B74" s="12" t="s">
        <v>45</v>
      </c>
      <c r="F74" s="151">
        <f>'Res (100)'!F74</f>
        <v>3.3500000000000002E-2</v>
      </c>
      <c r="J74" s="151">
        <f>+'Res (100)'!J74</f>
        <v>3.3500000000000002E-2</v>
      </c>
    </row>
    <row r="77" spans="2:23" x14ac:dyDescent="0.25">
      <c r="B77" s="96" t="s">
        <v>41</v>
      </c>
      <c r="C77" s="21"/>
      <c r="D77" s="21"/>
      <c r="E77" s="21"/>
      <c r="F77" s="97"/>
      <c r="G77" s="98"/>
      <c r="H77" s="99">
        <f>+H61-H31-H40-H41-H42</f>
        <v>251.42140999999998</v>
      </c>
      <c r="I77" s="100"/>
      <c r="J77" s="101"/>
      <c r="K77" s="101"/>
      <c r="L77" s="99">
        <f>+L61-L31-L40-L41-L42</f>
        <v>245.98414000000002</v>
      </c>
      <c r="M77" s="102"/>
      <c r="N77" s="103">
        <f t="shared" ref="N77:N79" si="20">L77-H77</f>
        <v>-5.4372699999999554</v>
      </c>
      <c r="O77" s="104">
        <f t="shared" ref="O77:O79" si="21">IF((H77)=0,"",(N77/H77))</f>
        <v>-2.1626121657658176E-2</v>
      </c>
      <c r="Q77" s="102"/>
      <c r="S77" s="102"/>
      <c r="U77" s="102"/>
      <c r="W77" s="102"/>
    </row>
    <row r="78" spans="2:23" x14ac:dyDescent="0.25">
      <c r="B78" s="105" t="s">
        <v>42</v>
      </c>
      <c r="C78" s="21"/>
      <c r="D78" s="21"/>
      <c r="E78" s="21"/>
      <c r="F78" s="106">
        <v>0.13</v>
      </c>
      <c r="G78" s="107"/>
      <c r="H78" s="108">
        <f>H77*F78</f>
        <v>32.684783299999999</v>
      </c>
      <c r="I78" s="109"/>
      <c r="J78" s="110">
        <v>0.13</v>
      </c>
      <c r="K78" s="109"/>
      <c r="L78" s="111">
        <f>L77*J78</f>
        <v>31.977938200000004</v>
      </c>
      <c r="M78" s="112"/>
      <c r="N78" s="113">
        <f t="shared" si="20"/>
        <v>-0.70684509999999534</v>
      </c>
      <c r="O78" s="114">
        <f t="shared" si="21"/>
        <v>-2.1626121657658211E-2</v>
      </c>
      <c r="Q78" s="112"/>
      <c r="S78" s="112"/>
      <c r="U78" s="112"/>
      <c r="W78" s="112"/>
    </row>
    <row r="79" spans="2:23" x14ac:dyDescent="0.25">
      <c r="B79" s="209" t="s">
        <v>43</v>
      </c>
      <c r="C79" s="210"/>
      <c r="D79" s="210"/>
      <c r="E79" s="210"/>
      <c r="F79" s="205"/>
      <c r="G79" s="206"/>
      <c r="H79" s="216">
        <f>H77+H78</f>
        <v>284.10619329999997</v>
      </c>
      <c r="I79" s="207"/>
      <c r="J79" s="207"/>
      <c r="K79" s="207"/>
      <c r="L79" s="215">
        <f>L77+L78</f>
        <v>277.96207820000001</v>
      </c>
      <c r="M79" s="208"/>
      <c r="N79" s="214">
        <f t="shared" si="20"/>
        <v>-6.144115099999965</v>
      </c>
      <c r="O79" s="213">
        <f t="shared" si="21"/>
        <v>-2.1626121657658232E-2</v>
      </c>
      <c r="P79" s="12"/>
      <c r="Q79" s="112"/>
      <c r="S79" s="112"/>
      <c r="U79" s="112"/>
      <c r="W79" s="112"/>
    </row>
    <row r="80" spans="2:23" ht="13.5" customHeight="1" x14ac:dyDescent="0.25">
      <c r="Q80" s="202"/>
      <c r="R80" s="202"/>
      <c r="S80" s="6"/>
      <c r="T80" s="6"/>
      <c r="U80" s="6"/>
      <c r="V80" s="6"/>
      <c r="W80" s="6"/>
    </row>
    <row r="81" spans="1:23" ht="12" customHeight="1" x14ac:dyDescent="0.25">
      <c r="A81" s="6" t="s">
        <v>46</v>
      </c>
      <c r="Q81" s="202"/>
      <c r="R81" s="202"/>
      <c r="S81" s="6"/>
      <c r="T81" s="6"/>
      <c r="U81" s="6"/>
      <c r="V81" s="6"/>
      <c r="W81" s="6"/>
    </row>
    <row r="82" spans="1:23" x14ac:dyDescent="0.25">
      <c r="A82" s="6" t="s">
        <v>47</v>
      </c>
      <c r="Q82" s="202"/>
      <c r="R82" s="202"/>
      <c r="S82" s="6"/>
      <c r="T82" s="6"/>
      <c r="U82" s="6"/>
      <c r="V82" s="6"/>
      <c r="W82" s="6"/>
    </row>
    <row r="83" spans="1:23" x14ac:dyDescent="0.25">
      <c r="Q83" s="202"/>
      <c r="R83" s="202"/>
      <c r="S83" s="6"/>
      <c r="T83" s="6"/>
      <c r="U83" s="6"/>
      <c r="V83" s="6"/>
      <c r="W83" s="6"/>
    </row>
    <row r="84" spans="1:23" x14ac:dyDescent="0.25">
      <c r="A84" s="153" t="s">
        <v>133</v>
      </c>
      <c r="Q84" s="202"/>
      <c r="R84" s="202"/>
      <c r="S84" s="6"/>
      <c r="T84" s="6"/>
      <c r="U84" s="6"/>
      <c r="V84" s="6"/>
      <c r="W84" s="6"/>
    </row>
    <row r="85" spans="1:23" x14ac:dyDescent="0.25">
      <c r="A85" s="11" t="s">
        <v>48</v>
      </c>
      <c r="Q85" s="202"/>
      <c r="R85" s="202"/>
      <c r="S85" s="6"/>
      <c r="T85" s="6"/>
      <c r="U85" s="6"/>
      <c r="V85" s="6"/>
      <c r="W85" s="6"/>
    </row>
    <row r="86" spans="1:23" x14ac:dyDescent="0.25">
      <c r="Q86" s="202"/>
      <c r="R86" s="202"/>
      <c r="S86" s="6"/>
      <c r="T86" s="6"/>
      <c r="U86" s="6"/>
      <c r="V86" s="6"/>
      <c r="W86" s="6"/>
    </row>
    <row r="87" spans="1:23" x14ac:dyDescent="0.25">
      <c r="A87" s="6" t="s">
        <v>132</v>
      </c>
      <c r="Q87" s="202"/>
      <c r="R87" s="202"/>
      <c r="S87" s="6"/>
      <c r="T87" s="6"/>
      <c r="U87" s="6"/>
      <c r="V87" s="6"/>
      <c r="W87" s="6"/>
    </row>
    <row r="88" spans="1:23" x14ac:dyDescent="0.25">
      <c r="A88" s="6" t="s">
        <v>49</v>
      </c>
      <c r="Q88" s="202"/>
      <c r="R88" s="202"/>
      <c r="S88" s="6"/>
      <c r="T88" s="6"/>
      <c r="U88" s="6"/>
      <c r="V88" s="6"/>
      <c r="W88" s="6"/>
    </row>
    <row r="89" spans="1:23" x14ac:dyDescent="0.25">
      <c r="A89" s="6" t="s">
        <v>50</v>
      </c>
      <c r="Q89" s="202"/>
      <c r="R89" s="202"/>
      <c r="S89" s="6"/>
      <c r="T89" s="6"/>
      <c r="U89" s="6"/>
      <c r="V89" s="6"/>
      <c r="W89" s="6"/>
    </row>
    <row r="90" spans="1:23" x14ac:dyDescent="0.25">
      <c r="A90" s="6" t="s">
        <v>51</v>
      </c>
      <c r="Q90" s="202"/>
      <c r="R90" s="202"/>
      <c r="S90" s="6"/>
      <c r="T90" s="6"/>
      <c r="U90" s="6"/>
      <c r="V90" s="6"/>
      <c r="W90" s="6"/>
    </row>
    <row r="91" spans="1:23" x14ac:dyDescent="0.25">
      <c r="A91" s="6" t="s">
        <v>52</v>
      </c>
      <c r="Q91" s="202"/>
      <c r="R91" s="202"/>
      <c r="S91" s="6"/>
      <c r="T91" s="6"/>
      <c r="U91" s="6"/>
      <c r="V91" s="6"/>
      <c r="W91" s="6"/>
    </row>
    <row r="92" spans="1:23" x14ac:dyDescent="0.25">
      <c r="Q92" s="202"/>
      <c r="R92" s="202"/>
      <c r="S92" s="6"/>
      <c r="T92" s="6"/>
      <c r="U92" s="6"/>
      <c r="V92" s="6"/>
      <c r="W92" s="6"/>
    </row>
    <row r="93" spans="1:23" x14ac:dyDescent="0.25">
      <c r="A93" s="152"/>
      <c r="B93" s="6" t="s">
        <v>53</v>
      </c>
      <c r="Q93" s="202"/>
      <c r="R93" s="202"/>
      <c r="S93" s="6"/>
      <c r="T93" s="6"/>
      <c r="U93" s="6"/>
      <c r="V93" s="6"/>
      <c r="W93" s="6"/>
    </row>
    <row r="94" spans="1:23" x14ac:dyDescent="0.25">
      <c r="Q94" s="202"/>
      <c r="R94" s="202"/>
      <c r="S94" s="6"/>
      <c r="T94" s="6"/>
      <c r="U94" s="6"/>
      <c r="V94" s="6"/>
      <c r="W94" s="6"/>
    </row>
    <row r="95" spans="1:23" x14ac:dyDescent="0.25">
      <c r="B95" s="153" t="s">
        <v>54</v>
      </c>
      <c r="Q95" s="202"/>
      <c r="R95" s="202"/>
      <c r="S95" s="6"/>
      <c r="T95" s="6"/>
      <c r="U95" s="6"/>
      <c r="V95" s="6"/>
      <c r="W95" s="6"/>
    </row>
  </sheetData>
  <sheetProtection selectLockedCells="1"/>
  <mergeCells count="10">
    <mergeCell ref="B65:D65"/>
    <mergeCell ref="B71:D71"/>
    <mergeCell ref="A3:K3"/>
    <mergeCell ref="D14:O14"/>
    <mergeCell ref="F20:H20"/>
    <mergeCell ref="J20:L20"/>
    <mergeCell ref="N20:O20"/>
    <mergeCell ref="D21:D22"/>
    <mergeCell ref="N21:N22"/>
    <mergeCell ref="O21:O22"/>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2 D66 D23:D38 D48:D49 D40:D46 D51:D60">
      <formula1>"Monthly, per kWh, per kW"</formula1>
    </dataValidation>
    <dataValidation type="list" allowBlank="1" showInputMessage="1" showErrorMessage="1" sqref="E48:E49 E72 E66 E23:E38 E40:E46 E51:E60">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Option Button 1">
              <controlPr defaultSize="0" autoFill="0" autoLine="0" autoPict="0">
                <anchor moveWithCells="1">
                  <from>
                    <xdr:col>1</xdr:col>
                    <xdr:colOff>944880</xdr:colOff>
                    <xdr:row>3</xdr:row>
                    <xdr:rowOff>182880</xdr:rowOff>
                  </from>
                  <to>
                    <xdr:col>1</xdr:col>
                    <xdr:colOff>1424940</xdr:colOff>
                    <xdr:row>4</xdr:row>
                    <xdr:rowOff>45720</xdr:rowOff>
                  </to>
                </anchor>
              </controlPr>
            </control>
          </mc:Choice>
        </mc:AlternateContent>
        <mc:AlternateContent xmlns:mc="http://schemas.openxmlformats.org/markup-compatibility/2006">
          <mc:Choice Requires="x14">
            <control shapeId="129026" r:id="rId5" name="Option Button 2">
              <controlPr defaultSize="0" autoFill="0" autoLine="0" autoPict="0">
                <anchor moveWithCells="1">
                  <from>
                    <xdr:col>1</xdr:col>
                    <xdr:colOff>1356360</xdr:colOff>
                    <xdr:row>3</xdr:row>
                    <xdr:rowOff>160020</xdr:rowOff>
                  </from>
                  <to>
                    <xdr:col>3</xdr:col>
                    <xdr:colOff>510540</xdr:colOff>
                    <xdr:row>4</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W92"/>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5.44140625" style="6" customWidth="1"/>
    <col min="7" max="7" width="7.44140625" style="6" bestFit="1" customWidth="1"/>
    <col min="8" max="8" width="8.88671875" style="6" bestFit="1" customWidth="1"/>
    <col min="9" max="9" width="2.88671875" style="6" customWidth="1"/>
    <col min="10" max="10" width="9.88671875" style="6" bestFit="1" customWidth="1"/>
    <col min="11" max="11" width="7.44140625" style="6" bestFit="1" customWidth="1"/>
    <col min="12" max="12" width="8.88671875" style="6" bestFit="1" customWidth="1"/>
    <col min="13" max="13" width="2.88671875" style="6" customWidth="1"/>
    <col min="14" max="14" width="9.21875" style="6" bestFit="1" customWidth="1"/>
    <col min="15" max="15" width="10" style="6" bestFit="1" customWidth="1"/>
    <col min="16" max="16" width="3.88671875" style="6" customWidth="1"/>
    <col min="17" max="17" width="2.6640625" style="203" customWidth="1"/>
    <col min="18" max="18" width="4.5546875" style="203" customWidth="1"/>
    <col min="19" max="19" width="2.6640625" style="203" bestFit="1" customWidth="1"/>
    <col min="20" max="20" width="4.5546875" style="203" customWidth="1"/>
    <col min="21" max="21" width="2.6640625" style="203" bestFit="1" customWidth="1"/>
    <col min="22" max="22" width="4.5546875" style="203" customWidth="1"/>
    <col min="23" max="23" width="2.6640625" style="203" bestFit="1"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8"/>
      <c r="D10" s="168"/>
      <c r="E10" s="168"/>
      <c r="F10" s="166" t="s">
        <v>134</v>
      </c>
      <c r="G10" s="168"/>
      <c r="H10" s="168"/>
      <c r="I10" s="168"/>
      <c r="J10" s="168"/>
      <c r="K10" s="168"/>
      <c r="L10" s="168"/>
      <c r="M10" s="168"/>
      <c r="N10" s="168"/>
      <c r="O10" s="168"/>
      <c r="P10"/>
    </row>
    <row r="11" spans="1:23" ht="18.75" customHeight="1" x14ac:dyDescent="0.3">
      <c r="C11" s="168"/>
      <c r="D11" s="168"/>
      <c r="E11" s="168"/>
      <c r="F11" s="168" t="s">
        <v>0</v>
      </c>
      <c r="G11" s="168"/>
      <c r="H11" s="168"/>
      <c r="I11" s="168"/>
      <c r="J11" s="168"/>
      <c r="K11" s="168"/>
      <c r="L11" s="168"/>
      <c r="M11" s="168"/>
      <c r="N11" s="168"/>
      <c r="O11" s="168"/>
      <c r="P11"/>
    </row>
    <row r="12" spans="1:23" ht="7.5" customHeight="1" x14ac:dyDescent="0.25">
      <c r="L12"/>
      <c r="M12"/>
      <c r="N12"/>
      <c r="O12"/>
      <c r="P12"/>
    </row>
    <row r="13" spans="1:23" ht="7.5" customHeight="1" x14ac:dyDescent="0.25">
      <c r="L13"/>
      <c r="M13"/>
      <c r="N13"/>
      <c r="O13"/>
      <c r="P13"/>
    </row>
    <row r="14" spans="1:23" ht="15.6" x14ac:dyDescent="0.25">
      <c r="B14" s="7" t="s">
        <v>1</v>
      </c>
      <c r="D14" s="302" t="s">
        <v>55</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1000</v>
      </c>
      <c r="G18" s="12" t="s">
        <v>6</v>
      </c>
    </row>
    <row r="19" spans="2:23" x14ac:dyDescent="0.25">
      <c r="B19" s="11"/>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'Proposed Rates'!D8</f>
        <v>17.89</v>
      </c>
      <c r="G23" s="25">
        <v>1</v>
      </c>
      <c r="H23" s="26">
        <f>G23*F23</f>
        <v>17.89</v>
      </c>
      <c r="I23" s="27"/>
      <c r="J23" s="28">
        <f>+'Proposed Rates'!E8</f>
        <v>18.600000000000001</v>
      </c>
      <c r="K23" s="29">
        <v>1</v>
      </c>
      <c r="L23" s="26">
        <f>K23*J23</f>
        <v>18.600000000000001</v>
      </c>
      <c r="M23" s="27"/>
      <c r="N23" s="30">
        <f>L23-H23</f>
        <v>0.71000000000000085</v>
      </c>
      <c r="O23" s="31">
        <f>IF((H23)=0,"",(N23/H23))</f>
        <v>3.9686975964225872E-2</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'Proposed Rates'!D21</f>
        <v>2.2700000000000001E-2</v>
      </c>
      <c r="G29" s="25">
        <f>$F$18</f>
        <v>1000</v>
      </c>
      <c r="H29" s="26">
        <f t="shared" si="0"/>
        <v>22.700000000000003</v>
      </c>
      <c r="I29" s="27"/>
      <c r="J29" s="28">
        <f>+'Proposed Rates'!E21</f>
        <v>2.3800000000000002E-2</v>
      </c>
      <c r="K29" s="25">
        <f>$F$18</f>
        <v>1000</v>
      </c>
      <c r="L29" s="26">
        <f t="shared" si="1"/>
        <v>23.8</v>
      </c>
      <c r="M29" s="27"/>
      <c r="N29" s="30">
        <f t="shared" si="2"/>
        <v>1.0999999999999979</v>
      </c>
      <c r="O29" s="31">
        <f t="shared" si="3"/>
        <v>4.8458149779735581E-2</v>
      </c>
      <c r="Q29" s="107"/>
      <c r="S29" s="107"/>
      <c r="U29" s="107"/>
      <c r="W29" s="107"/>
    </row>
    <row r="30" spans="2:23" x14ac:dyDescent="0.25">
      <c r="B30" s="21" t="s">
        <v>21</v>
      </c>
      <c r="C30" s="21"/>
      <c r="D30" s="22"/>
      <c r="E30" s="23"/>
      <c r="F30" s="24"/>
      <c r="G30" s="25">
        <f t="shared" ref="G30" si="4">$F$18</f>
        <v>1000</v>
      </c>
      <c r="H30" s="26">
        <f t="shared" si="0"/>
        <v>0</v>
      </c>
      <c r="I30" s="27"/>
      <c r="J30" s="28"/>
      <c r="K30" s="25">
        <f t="shared" ref="K30:K38" si="5">$F$18</f>
        <v>1000</v>
      </c>
      <c r="L30" s="26">
        <f t="shared" si="1"/>
        <v>0</v>
      </c>
      <c r="M30" s="27"/>
      <c r="N30" s="30">
        <f t="shared" si="2"/>
        <v>0</v>
      </c>
      <c r="O30" s="31" t="str">
        <f t="shared" si="3"/>
        <v/>
      </c>
      <c r="Q30" s="107"/>
      <c r="S30" s="107"/>
      <c r="U30" s="107"/>
      <c r="W30" s="107"/>
    </row>
    <row r="31" spans="2:23" x14ac:dyDescent="0.25">
      <c r="B31" s="21" t="s">
        <v>22</v>
      </c>
      <c r="C31" s="21"/>
      <c r="D31" s="22" t="s">
        <v>20</v>
      </c>
      <c r="E31" s="23"/>
      <c r="F31" s="50">
        <f>'Proposed Rates'!D68</f>
        <v>0</v>
      </c>
      <c r="G31" s="25">
        <f>$F$18</f>
        <v>1000</v>
      </c>
      <c r="H31" s="26">
        <f t="shared" si="0"/>
        <v>0</v>
      </c>
      <c r="I31" s="27"/>
      <c r="J31" s="52">
        <f>+'Proposed Rates'!E68</f>
        <v>0</v>
      </c>
      <c r="K31" s="25">
        <f t="shared" si="5"/>
        <v>1000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1000</v>
      </c>
      <c r="H32" s="26">
        <f t="shared" si="0"/>
        <v>0</v>
      </c>
      <c r="I32" s="27"/>
      <c r="J32" s="28"/>
      <c r="K32" s="25">
        <f t="shared" si="5"/>
        <v>1000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1000</v>
      </c>
      <c r="H33" s="26">
        <f t="shared" si="0"/>
        <v>0</v>
      </c>
      <c r="I33" s="27"/>
      <c r="J33" s="28"/>
      <c r="K33" s="25">
        <f t="shared" si="5"/>
        <v>1000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1000</v>
      </c>
      <c r="H34" s="26">
        <f t="shared" si="0"/>
        <v>0</v>
      </c>
      <c r="I34" s="27"/>
      <c r="J34" s="28"/>
      <c r="K34" s="25">
        <f t="shared" si="5"/>
        <v>1000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1000</v>
      </c>
      <c r="H35" s="26">
        <f t="shared" si="0"/>
        <v>0</v>
      </c>
      <c r="I35" s="27"/>
      <c r="J35" s="28"/>
      <c r="K35" s="25">
        <f t="shared" si="5"/>
        <v>1000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1000</v>
      </c>
      <c r="H36" s="26">
        <f t="shared" si="0"/>
        <v>0</v>
      </c>
      <c r="I36" s="27"/>
      <c r="J36" s="28"/>
      <c r="K36" s="25">
        <f t="shared" si="5"/>
        <v>1000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1000</v>
      </c>
      <c r="H37" s="26">
        <f t="shared" si="0"/>
        <v>0</v>
      </c>
      <c r="I37" s="27"/>
      <c r="J37" s="28"/>
      <c r="K37" s="25">
        <f t="shared" si="5"/>
        <v>1000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1000</v>
      </c>
      <c r="H38" s="26">
        <f t="shared" si="0"/>
        <v>0</v>
      </c>
      <c r="I38" s="27"/>
      <c r="J38" s="28"/>
      <c r="K38" s="25">
        <f t="shared" si="5"/>
        <v>1000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40.590000000000003</v>
      </c>
      <c r="I39" s="40"/>
      <c r="J39" s="41"/>
      <c r="K39" s="42"/>
      <c r="L39" s="39">
        <f>SUM(L23:L38)</f>
        <v>42.400000000000006</v>
      </c>
      <c r="M39" s="40"/>
      <c r="N39" s="43">
        <f t="shared" si="2"/>
        <v>1.8100000000000023</v>
      </c>
      <c r="O39" s="44">
        <f t="shared" si="3"/>
        <v>4.4592264104459281E-2</v>
      </c>
      <c r="Q39" s="107"/>
      <c r="R39" s="203"/>
      <c r="S39" s="107"/>
      <c r="T39" s="203"/>
      <c r="U39" s="107"/>
      <c r="V39" s="203"/>
      <c r="W39" s="107"/>
    </row>
    <row r="40" spans="2:23" ht="26.4" x14ac:dyDescent="0.25">
      <c r="B40" s="46" t="str">
        <f>+'Res (100)'!B40</f>
        <v>Deferral/Variance Account Disposition Rate Rider Group 1</v>
      </c>
      <c r="C40" s="21"/>
      <c r="D40" s="22" t="s">
        <v>20</v>
      </c>
      <c r="E40" s="23"/>
      <c r="F40" s="50">
        <f>'Proposed Rates'!D39</f>
        <v>0</v>
      </c>
      <c r="G40" s="25">
        <f>$F$18</f>
        <v>1000</v>
      </c>
      <c r="H40" s="26">
        <f>G40*F40</f>
        <v>0</v>
      </c>
      <c r="I40" s="27"/>
      <c r="J40" s="28">
        <f>+'Proposed Rates'!E39</f>
        <v>-4.0000000000000002E-4</v>
      </c>
      <c r="K40" s="25">
        <f>$F$18</f>
        <v>1000</v>
      </c>
      <c r="L40" s="26">
        <f>K40*J40</f>
        <v>-0.4</v>
      </c>
      <c r="M40" s="27"/>
      <c r="N40" s="30">
        <f>L40-H40</f>
        <v>-0.4</v>
      </c>
      <c r="O40" s="31" t="str">
        <f>IF((H40)=0,"",(N40/H40))</f>
        <v/>
      </c>
      <c r="Q40" s="107"/>
      <c r="S40" s="107"/>
      <c r="U40" s="107"/>
      <c r="W40" s="107"/>
    </row>
    <row r="41" spans="2:23" ht="26.4" x14ac:dyDescent="0.25">
      <c r="B41" s="46" t="str">
        <f>+'Res (100)'!B41</f>
        <v>Deferral/Variance Account Disposition Rate Rider Group 2</v>
      </c>
      <c r="C41" s="21"/>
      <c r="D41" s="22" t="s">
        <v>20</v>
      </c>
      <c r="E41" s="23"/>
      <c r="F41" s="50">
        <f>'Proposed Rates'!D53</f>
        <v>0</v>
      </c>
      <c r="G41" s="25">
        <f t="shared" ref="G41:G43" si="7">$F$18</f>
        <v>1000</v>
      </c>
      <c r="H41" s="26">
        <f t="shared" ref="H41:H45" si="8">G41*F41</f>
        <v>0</v>
      </c>
      <c r="I41" s="47"/>
      <c r="J41" s="28">
        <f>+'Proposed Rates'!E53</f>
        <v>0</v>
      </c>
      <c r="K41" s="25">
        <f t="shared" ref="K41:K43" si="9">$F$18</f>
        <v>1000</v>
      </c>
      <c r="L41" s="26">
        <f t="shared" ref="L41:L45" si="10">K41*J41</f>
        <v>0</v>
      </c>
      <c r="M41" s="48"/>
      <c r="N41" s="30">
        <f t="shared" ref="N41:N45" si="11">L41-H41</f>
        <v>0</v>
      </c>
      <c r="O41" s="31" t="str">
        <f t="shared" ref="O41:O66" si="12">IF((H41)=0,"",(N41/H41))</f>
        <v/>
      </c>
      <c r="Q41" s="107"/>
      <c r="S41" s="107"/>
      <c r="U41" s="107"/>
      <c r="W41" s="107"/>
    </row>
    <row r="42" spans="2:23" ht="39.6" x14ac:dyDescent="0.25">
      <c r="B42" s="46" t="str">
        <f>+'Res (100)'!B42</f>
        <v>Deferral / Variance Accounts Balances (excluding Global Adj.) - NON-WMP</v>
      </c>
      <c r="C42" s="21"/>
      <c r="D42" s="22" t="s">
        <v>20</v>
      </c>
      <c r="E42" s="23"/>
      <c r="F42" s="24">
        <f>'Proposed Rates'!D98</f>
        <v>-2.3E-3</v>
      </c>
      <c r="G42" s="25">
        <f t="shared" si="7"/>
        <v>1000</v>
      </c>
      <c r="H42" s="26">
        <f t="shared" si="8"/>
        <v>-2.2999999999999998</v>
      </c>
      <c r="I42" s="47"/>
      <c r="J42" s="28">
        <f>+'Proposed Rates'!E98</f>
        <v>-8.0000000000000004E-4</v>
      </c>
      <c r="K42" s="25">
        <f t="shared" si="9"/>
        <v>1000</v>
      </c>
      <c r="L42" s="26">
        <f t="shared" si="10"/>
        <v>-0.8</v>
      </c>
      <c r="M42" s="48"/>
      <c r="N42" s="30">
        <f t="shared" si="11"/>
        <v>1.4999999999999998</v>
      </c>
      <c r="O42" s="31">
        <f t="shared" si="12"/>
        <v>-0.65217391304347816</v>
      </c>
      <c r="Q42" s="107"/>
      <c r="S42" s="107"/>
      <c r="U42" s="107"/>
      <c r="W42" s="107"/>
    </row>
    <row r="43" spans="2:23" ht="39.6" x14ac:dyDescent="0.25">
      <c r="B43" s="46" t="s">
        <v>125</v>
      </c>
      <c r="C43" s="21"/>
      <c r="D43" s="22" t="s">
        <v>20</v>
      </c>
      <c r="E43" s="23"/>
      <c r="F43" s="24">
        <f>+'Proposed Rates'!D112</f>
        <v>2.7E-4</v>
      </c>
      <c r="G43" s="25">
        <f t="shared" si="7"/>
        <v>1000</v>
      </c>
      <c r="H43" s="26">
        <f t="shared" si="8"/>
        <v>0.27</v>
      </c>
      <c r="I43" s="47"/>
      <c r="J43" s="223">
        <f>+'Proposed Rates'!E112</f>
        <v>0</v>
      </c>
      <c r="K43" s="25">
        <f t="shared" si="9"/>
        <v>1000</v>
      </c>
      <c r="L43" s="26">
        <f t="shared" si="10"/>
        <v>0</v>
      </c>
      <c r="M43" s="48"/>
      <c r="N43" s="30">
        <f t="shared" si="11"/>
        <v>-0.27</v>
      </c>
      <c r="O43" s="31">
        <f t="shared" si="12"/>
        <v>-1</v>
      </c>
      <c r="Q43" s="107"/>
      <c r="S43" s="107"/>
      <c r="U43" s="107"/>
      <c r="W43" s="107"/>
    </row>
    <row r="44" spans="2:23" x14ac:dyDescent="0.25">
      <c r="B44" s="49" t="s">
        <v>25</v>
      </c>
      <c r="C44" s="21"/>
      <c r="D44" s="22" t="s">
        <v>20</v>
      </c>
      <c r="E44" s="23"/>
      <c r="F44" s="50">
        <f>'Proposed Rates'!D127</f>
        <v>6.9999999999999994E-5</v>
      </c>
      <c r="G44" s="51">
        <f>$F$18*(1+F75)</f>
        <v>1033.5</v>
      </c>
      <c r="H44" s="26">
        <f>G44*F44</f>
        <v>7.2344999999999993E-2</v>
      </c>
      <c r="I44" s="27"/>
      <c r="J44" s="52">
        <f>'Proposed Rates'!E127</f>
        <v>6.0000000000000002E-5</v>
      </c>
      <c r="K44" s="51">
        <f>$F$18*(1+J75)</f>
        <v>1033.5</v>
      </c>
      <c r="L44" s="26">
        <f>K44*J44</f>
        <v>6.2010000000000003E-2</v>
      </c>
      <c r="M44" s="27"/>
      <c r="N44" s="30">
        <f>L44-H44</f>
        <v>-1.033499999999999E-2</v>
      </c>
      <c r="O44" s="31">
        <f>IF((H44)=0,"",(N44/H44))</f>
        <v>-0.14285714285714274</v>
      </c>
      <c r="Q44" s="107"/>
      <c r="S44" s="107"/>
      <c r="U44" s="107"/>
      <c r="W44" s="107"/>
    </row>
    <row r="45" spans="2:23" x14ac:dyDescent="0.25">
      <c r="B45" s="49" t="s">
        <v>26</v>
      </c>
      <c r="C45" s="21"/>
      <c r="D45" s="22"/>
      <c r="E45" s="23"/>
      <c r="F45" s="53">
        <f>IF(ISBLANK(D16)=TRUE, 0, IF(D16="TOU", 0.65*$F$56+0.17*$F$57+0.18*$F$58, IF(AND(D16="non-TOU", G60&gt;0), F60,F59)))</f>
        <v>8.2160000000000011E-2</v>
      </c>
      <c r="G45" s="54">
        <f>$F$18*(1+$F$75)-$F$18</f>
        <v>33.5</v>
      </c>
      <c r="H45" s="26">
        <f t="shared" si="8"/>
        <v>2.7523600000000004</v>
      </c>
      <c r="I45" s="27"/>
      <c r="J45" s="55">
        <f>0.65*$J$56+0.17*$J$57+0.18*$J$58</f>
        <v>8.2160000000000011E-2</v>
      </c>
      <c r="K45" s="54">
        <f>$F$18*(1+$J$75)-$F$18</f>
        <v>33.5</v>
      </c>
      <c r="L45" s="26">
        <f t="shared" si="10"/>
        <v>2.7523600000000004</v>
      </c>
      <c r="M45" s="27"/>
      <c r="N45" s="30">
        <f t="shared" si="11"/>
        <v>0</v>
      </c>
      <c r="O45" s="31">
        <f t="shared" si="12"/>
        <v>0</v>
      </c>
      <c r="Q45" s="107"/>
      <c r="S45" s="107"/>
      <c r="U45" s="107"/>
      <c r="W45" s="107"/>
    </row>
    <row r="46" spans="2:23" x14ac:dyDescent="0.25">
      <c r="B46" s="49" t="s">
        <v>27</v>
      </c>
      <c r="C46" s="21"/>
      <c r="D46" s="22" t="s">
        <v>17</v>
      </c>
      <c r="E46" s="23"/>
      <c r="F46" s="53">
        <f>'Proposed Rates'!D142</f>
        <v>0.79</v>
      </c>
      <c r="G46" s="25">
        <v>1</v>
      </c>
      <c r="H46" s="26">
        <f>G46*F46</f>
        <v>0.79</v>
      </c>
      <c r="I46" s="27"/>
      <c r="J46" s="53">
        <f>'Proposed Rates'!E142</f>
        <v>0.79</v>
      </c>
      <c r="K46" s="25">
        <v>1</v>
      </c>
      <c r="L46" s="26">
        <f>K46*J46</f>
        <v>0.79</v>
      </c>
      <c r="M46" s="27"/>
      <c r="N46" s="30">
        <f>L46-H46</f>
        <v>0</v>
      </c>
      <c r="O46" s="31">
        <f t="shared" si="12"/>
        <v>0</v>
      </c>
      <c r="Q46" s="107"/>
      <c r="S46" s="107"/>
      <c r="U46" s="107"/>
      <c r="W46" s="107"/>
    </row>
    <row r="47" spans="2:23" ht="26.4" x14ac:dyDescent="0.25">
      <c r="B47" s="56" t="s">
        <v>28</v>
      </c>
      <c r="C47" s="57"/>
      <c r="D47" s="57"/>
      <c r="E47" s="57"/>
      <c r="F47" s="58"/>
      <c r="G47" s="59"/>
      <c r="H47" s="60">
        <f>SUM(H40:H46)+H39</f>
        <v>42.174705000000003</v>
      </c>
      <c r="I47" s="40"/>
      <c r="J47" s="59"/>
      <c r="K47" s="61"/>
      <c r="L47" s="60">
        <f>SUM(L40:L46)+L39</f>
        <v>44.804370000000006</v>
      </c>
      <c r="M47" s="40"/>
      <c r="N47" s="43">
        <f t="shared" ref="N47:N66" si="13">L47-H47</f>
        <v>2.6296650000000028</v>
      </c>
      <c r="O47" s="44">
        <f t="shared" si="12"/>
        <v>6.2351710581022499E-2</v>
      </c>
      <c r="Q47" s="107"/>
      <c r="S47" s="107"/>
      <c r="U47" s="107"/>
      <c r="W47" s="107"/>
    </row>
    <row r="48" spans="2:23" x14ac:dyDescent="0.25">
      <c r="B48" s="27" t="s">
        <v>29</v>
      </c>
      <c r="C48" s="27"/>
      <c r="D48" s="62" t="s">
        <v>20</v>
      </c>
      <c r="E48" s="63"/>
      <c r="F48" s="28">
        <f>'Proposed Rates'!D157</f>
        <v>6.7999999999999996E-3</v>
      </c>
      <c r="G48" s="64">
        <f>$F$18*(1+F75)</f>
        <v>1033.5</v>
      </c>
      <c r="H48" s="26">
        <f>G48*F48</f>
        <v>7.0278</v>
      </c>
      <c r="I48" s="27"/>
      <c r="J48" s="28">
        <f>'Proposed Rates'!E157</f>
        <v>6.8999999999999999E-3</v>
      </c>
      <c r="K48" s="65">
        <f>F18*(1+J75)</f>
        <v>1033.5</v>
      </c>
      <c r="L48" s="26">
        <f>K48*J48</f>
        <v>7.1311499999999999</v>
      </c>
      <c r="M48" s="27"/>
      <c r="N48" s="30">
        <f t="shared" si="13"/>
        <v>0.10334999999999983</v>
      </c>
      <c r="O48" s="31">
        <f t="shared" si="12"/>
        <v>1.4705882352941152E-2</v>
      </c>
      <c r="Q48" s="107"/>
      <c r="S48" s="107"/>
      <c r="U48" s="107"/>
      <c r="W48" s="107"/>
    </row>
    <row r="49" spans="2:23" ht="26.4" x14ac:dyDescent="0.25">
      <c r="B49" s="66" t="s">
        <v>30</v>
      </c>
      <c r="C49" s="27"/>
      <c r="D49" s="62" t="s">
        <v>20</v>
      </c>
      <c r="E49" s="63"/>
      <c r="F49" s="28">
        <f>'Proposed Rates'!D172</f>
        <v>4.4999999999999997E-3</v>
      </c>
      <c r="G49" s="64">
        <f>G48</f>
        <v>1033.5</v>
      </c>
      <c r="H49" s="26">
        <f>G49*F49</f>
        <v>4.6507499999999995</v>
      </c>
      <c r="I49" s="27"/>
      <c r="J49" s="28">
        <f>'Proposed Rates'!E172</f>
        <v>4.5999999999999999E-3</v>
      </c>
      <c r="K49" s="65">
        <f>K48</f>
        <v>1033.5</v>
      </c>
      <c r="L49" s="26">
        <f>K49*J49</f>
        <v>4.7541000000000002</v>
      </c>
      <c r="M49" s="27"/>
      <c r="N49" s="30">
        <f t="shared" si="13"/>
        <v>0.10335000000000072</v>
      </c>
      <c r="O49" s="31">
        <f t="shared" si="12"/>
        <v>2.2222222222222379E-2</v>
      </c>
      <c r="Q49" s="107"/>
      <c r="S49" s="107"/>
      <c r="U49" s="107"/>
      <c r="W49" s="107"/>
    </row>
    <row r="50" spans="2:23" ht="26.4" x14ac:dyDescent="0.25">
      <c r="B50" s="56" t="s">
        <v>31</v>
      </c>
      <c r="C50" s="35"/>
      <c r="D50" s="35"/>
      <c r="E50" s="35"/>
      <c r="F50" s="67"/>
      <c r="G50" s="59"/>
      <c r="H50" s="60">
        <f>SUM(H47:H49)</f>
        <v>53.853255000000004</v>
      </c>
      <c r="I50" s="68"/>
      <c r="J50" s="69"/>
      <c r="K50" s="70"/>
      <c r="L50" s="60">
        <f>SUM(L47:L49)</f>
        <v>56.689620000000005</v>
      </c>
      <c r="M50" s="68"/>
      <c r="N50" s="43">
        <f t="shared" si="13"/>
        <v>2.8363650000000007</v>
      </c>
      <c r="O50" s="44">
        <f t="shared" si="12"/>
        <v>5.2668404166099164E-2</v>
      </c>
      <c r="Q50" s="102"/>
      <c r="S50" s="102"/>
      <c r="U50" s="102"/>
      <c r="W50" s="102"/>
    </row>
    <row r="51" spans="2:23" ht="26.4" x14ac:dyDescent="0.25">
      <c r="B51" s="71" t="s">
        <v>32</v>
      </c>
      <c r="C51" s="21"/>
      <c r="D51" s="22" t="s">
        <v>20</v>
      </c>
      <c r="E51" s="23"/>
      <c r="F51" s="72">
        <f>'Proposed Rates'!D186</f>
        <v>3.5999999999999999E-3</v>
      </c>
      <c r="G51" s="64">
        <f>G49</f>
        <v>1033.5</v>
      </c>
      <c r="H51" s="73">
        <f t="shared" ref="H51:H58" si="14">G51*F51</f>
        <v>3.7205999999999997</v>
      </c>
      <c r="I51" s="27"/>
      <c r="J51" s="72">
        <f>F51</f>
        <v>3.5999999999999999E-3</v>
      </c>
      <c r="K51" s="65">
        <f>K49</f>
        <v>1033.5</v>
      </c>
      <c r="L51" s="73">
        <f t="shared" ref="L51:L58" si="15">K51*J51</f>
        <v>3.7205999999999997</v>
      </c>
      <c r="M51" s="27"/>
      <c r="N51" s="30">
        <f t="shared" si="13"/>
        <v>0</v>
      </c>
      <c r="O51" s="74">
        <f t="shared" si="12"/>
        <v>0</v>
      </c>
      <c r="Q51" s="107"/>
      <c r="S51" s="107"/>
      <c r="U51" s="107"/>
      <c r="W51" s="107"/>
    </row>
    <row r="52" spans="2:23" ht="26.4" x14ac:dyDescent="0.25">
      <c r="B52" s="71" t="s">
        <v>33</v>
      </c>
      <c r="C52" s="21"/>
      <c r="D52" s="22" t="s">
        <v>20</v>
      </c>
      <c r="E52" s="23"/>
      <c r="F52" s="72">
        <f>'Proposed Rates'!D191</f>
        <v>2.9999999999999997E-4</v>
      </c>
      <c r="G52" s="64">
        <f>G49</f>
        <v>1033.5</v>
      </c>
      <c r="H52" s="73">
        <f t="shared" si="14"/>
        <v>0.31004999999999999</v>
      </c>
      <c r="I52" s="27"/>
      <c r="J52" s="72">
        <f>F52</f>
        <v>2.9999999999999997E-4</v>
      </c>
      <c r="K52" s="65">
        <f>K49</f>
        <v>1033.5</v>
      </c>
      <c r="L52" s="73">
        <f t="shared" si="15"/>
        <v>0.31004999999999999</v>
      </c>
      <c r="M52" s="27"/>
      <c r="N52" s="30">
        <f t="shared" si="13"/>
        <v>0</v>
      </c>
      <c r="O52" s="74">
        <f t="shared" si="12"/>
        <v>0</v>
      </c>
      <c r="Q52" s="107"/>
      <c r="S52" s="107"/>
      <c r="U52" s="107"/>
      <c r="W52" s="107"/>
    </row>
    <row r="53" spans="2:23" x14ac:dyDescent="0.25">
      <c r="B53" s="21" t="s">
        <v>34</v>
      </c>
      <c r="C53" s="21"/>
      <c r="D53" s="22" t="s">
        <v>17</v>
      </c>
      <c r="E53" s="23"/>
      <c r="F53" s="72">
        <f>'Proposed Rates'!D196</f>
        <v>0.25</v>
      </c>
      <c r="G53" s="25">
        <v>1</v>
      </c>
      <c r="H53" s="73">
        <f t="shared" si="14"/>
        <v>0.25</v>
      </c>
      <c r="I53" s="27"/>
      <c r="J53" s="72">
        <f>F53</f>
        <v>0.25</v>
      </c>
      <c r="K53" s="29">
        <v>1</v>
      </c>
      <c r="L53" s="73">
        <f t="shared" si="15"/>
        <v>0.25</v>
      </c>
      <c r="M53" s="27"/>
      <c r="N53" s="30">
        <f t="shared" si="13"/>
        <v>0</v>
      </c>
      <c r="O53" s="74">
        <f t="shared" si="12"/>
        <v>0</v>
      </c>
      <c r="Q53" s="107"/>
      <c r="S53" s="107"/>
      <c r="U53" s="107"/>
      <c r="W53" s="107"/>
    </row>
    <row r="54" spans="2:23" x14ac:dyDescent="0.25">
      <c r="B54" s="21" t="s">
        <v>120</v>
      </c>
      <c r="C54" s="21"/>
      <c r="D54" s="22"/>
      <c r="E54" s="23"/>
      <c r="F54" s="72">
        <f>'Proposed Rates'!D221</f>
        <v>0</v>
      </c>
      <c r="G54" s="75">
        <f>$F$18*(1+F75)</f>
        <v>1033.5</v>
      </c>
      <c r="H54" s="73">
        <f>G54*F54</f>
        <v>0</v>
      </c>
      <c r="I54" s="27"/>
      <c r="J54" s="72">
        <f>F54</f>
        <v>0</v>
      </c>
      <c r="K54" s="75">
        <f>$F$18*(1+J75)</f>
        <v>1033.5</v>
      </c>
      <c r="L54" s="73">
        <f>K54*J54</f>
        <v>0</v>
      </c>
      <c r="M54" s="27"/>
      <c r="N54" s="30"/>
      <c r="O54" s="74"/>
      <c r="Q54" s="107"/>
      <c r="S54" s="107"/>
      <c r="U54" s="107"/>
      <c r="W54" s="107"/>
    </row>
    <row r="55" spans="2:23" x14ac:dyDescent="0.25">
      <c r="B55" s="21" t="s">
        <v>35</v>
      </c>
      <c r="C55" s="21"/>
      <c r="D55" s="22"/>
      <c r="E55" s="23"/>
      <c r="F55" s="72">
        <f>'Proposed Rates'!D216</f>
        <v>6.94E-3</v>
      </c>
      <c r="G55" s="75">
        <f>$F$18</f>
        <v>1000</v>
      </c>
      <c r="H55" s="73">
        <f t="shared" si="14"/>
        <v>6.94</v>
      </c>
      <c r="I55" s="27"/>
      <c r="J55" s="72">
        <f>+F55</f>
        <v>6.94E-3</v>
      </c>
      <c r="K55" s="76">
        <f>$F$18</f>
        <v>1000</v>
      </c>
      <c r="L55" s="73">
        <f t="shared" si="15"/>
        <v>6.94</v>
      </c>
      <c r="M55" s="27"/>
      <c r="N55" s="30">
        <f t="shared" si="13"/>
        <v>0</v>
      </c>
      <c r="O55" s="74">
        <f t="shared" si="12"/>
        <v>0</v>
      </c>
      <c r="Q55" s="107"/>
      <c r="S55" s="107"/>
      <c r="U55" s="107"/>
      <c r="W55" s="107"/>
    </row>
    <row r="56" spans="2:23" x14ac:dyDescent="0.25">
      <c r="B56" s="49" t="s">
        <v>36</v>
      </c>
      <c r="C56" s="21"/>
      <c r="D56" s="22"/>
      <c r="E56" s="23"/>
      <c r="F56" s="72">
        <f>'Proposed Rates'!D226</f>
        <v>6.5000000000000002E-2</v>
      </c>
      <c r="G56" s="77">
        <f>0.65*$F$18</f>
        <v>650</v>
      </c>
      <c r="H56" s="73">
        <f t="shared" si="14"/>
        <v>42.25</v>
      </c>
      <c r="I56" s="27"/>
      <c r="J56" s="72">
        <f>F56</f>
        <v>6.5000000000000002E-2</v>
      </c>
      <c r="K56" s="77">
        <f>$G$56</f>
        <v>650</v>
      </c>
      <c r="L56" s="73">
        <f t="shared" si="15"/>
        <v>42.25</v>
      </c>
      <c r="M56" s="27"/>
      <c r="N56" s="30">
        <f t="shared" si="13"/>
        <v>0</v>
      </c>
      <c r="O56" s="74">
        <f t="shared" si="12"/>
        <v>0</v>
      </c>
      <c r="Q56" s="107"/>
      <c r="S56" s="107"/>
      <c r="U56" s="107"/>
      <c r="W56" s="107"/>
    </row>
    <row r="57" spans="2:23" x14ac:dyDescent="0.25">
      <c r="B57" s="49" t="s">
        <v>37</v>
      </c>
      <c r="C57" s="21"/>
      <c r="D57" s="22"/>
      <c r="E57" s="23"/>
      <c r="F57" s="72">
        <f>'Proposed Rates'!D227</f>
        <v>9.5000000000000001E-2</v>
      </c>
      <c r="G57" s="77">
        <f>0.17*$F$18</f>
        <v>170</v>
      </c>
      <c r="H57" s="73">
        <f t="shared" si="14"/>
        <v>16.149999999999999</v>
      </c>
      <c r="I57" s="27"/>
      <c r="J57" s="72">
        <f>F57</f>
        <v>9.5000000000000001E-2</v>
      </c>
      <c r="K57" s="77">
        <f>$G$57</f>
        <v>170</v>
      </c>
      <c r="L57" s="73">
        <f t="shared" si="15"/>
        <v>16.149999999999999</v>
      </c>
      <c r="M57" s="27"/>
      <c r="N57" s="30">
        <f t="shared" si="13"/>
        <v>0</v>
      </c>
      <c r="O57" s="74">
        <f t="shared" si="12"/>
        <v>0</v>
      </c>
      <c r="Q57" s="107"/>
      <c r="S57" s="107"/>
      <c r="U57" s="107"/>
      <c r="W57" s="107"/>
    </row>
    <row r="58" spans="2:23" x14ac:dyDescent="0.25">
      <c r="B58" s="11" t="s">
        <v>38</v>
      </c>
      <c r="C58" s="21"/>
      <c r="D58" s="22"/>
      <c r="E58" s="23"/>
      <c r="F58" s="72">
        <f>'Proposed Rates'!D228</f>
        <v>0.13200000000000001</v>
      </c>
      <c r="G58" s="77">
        <f>0.18*$F$18</f>
        <v>180</v>
      </c>
      <c r="H58" s="73">
        <f t="shared" si="14"/>
        <v>23.76</v>
      </c>
      <c r="I58" s="27"/>
      <c r="J58" s="72">
        <f>F58</f>
        <v>0.13200000000000001</v>
      </c>
      <c r="K58" s="77">
        <f>$G$58</f>
        <v>180</v>
      </c>
      <c r="L58" s="73">
        <f t="shared" si="15"/>
        <v>23.76</v>
      </c>
      <c r="M58" s="27"/>
      <c r="N58" s="30">
        <f t="shared" si="13"/>
        <v>0</v>
      </c>
      <c r="O58" s="74">
        <f t="shared" si="12"/>
        <v>0</v>
      </c>
      <c r="Q58" s="107"/>
      <c r="S58" s="107"/>
      <c r="U58" s="107"/>
      <c r="W58" s="107"/>
    </row>
    <row r="59" spans="2:23" s="85" customFormat="1" x14ac:dyDescent="0.25">
      <c r="B59" s="78" t="s">
        <v>39</v>
      </c>
      <c r="C59" s="79"/>
      <c r="D59" s="80"/>
      <c r="E59" s="81"/>
      <c r="F59" s="72">
        <f>'Proposed Rates'!D229</f>
        <v>7.6999999999999999E-2</v>
      </c>
      <c r="G59" s="82">
        <v>750</v>
      </c>
      <c r="H59" s="73">
        <f>G59*F59</f>
        <v>57.75</v>
      </c>
      <c r="I59" s="83"/>
      <c r="J59" s="72">
        <f>F59</f>
        <v>7.6999999999999999E-2</v>
      </c>
      <c r="K59" s="82">
        <f>$G$59</f>
        <v>750</v>
      </c>
      <c r="L59" s="73">
        <f>K59*J59</f>
        <v>57.75</v>
      </c>
      <c r="M59" s="83"/>
      <c r="N59" s="84">
        <f t="shared" si="13"/>
        <v>0</v>
      </c>
      <c r="O59" s="74">
        <f t="shared" si="12"/>
        <v>0</v>
      </c>
      <c r="Q59" s="143"/>
      <c r="R59" s="204"/>
      <c r="S59" s="143"/>
      <c r="T59" s="204"/>
      <c r="U59" s="143"/>
      <c r="V59" s="204"/>
      <c r="W59" s="143"/>
    </row>
    <row r="60" spans="2:23" s="85" customFormat="1" ht="13.8" thickBot="1" x14ac:dyDescent="0.3">
      <c r="B60" s="78" t="s">
        <v>40</v>
      </c>
      <c r="C60" s="79"/>
      <c r="D60" s="80"/>
      <c r="E60" s="81"/>
      <c r="F60" s="72">
        <f>'Proposed Rates'!D230</f>
        <v>0.09</v>
      </c>
      <c r="G60" s="82">
        <f>F18-G59</f>
        <v>250</v>
      </c>
      <c r="H60" s="73">
        <f>G60*F60</f>
        <v>22.5</v>
      </c>
      <c r="I60" s="83"/>
      <c r="J60" s="72">
        <f>F60</f>
        <v>0.09</v>
      </c>
      <c r="K60" s="82">
        <f>$G$60</f>
        <v>250</v>
      </c>
      <c r="L60" s="73">
        <f>K60*J60</f>
        <v>22.5</v>
      </c>
      <c r="M60" s="83"/>
      <c r="N60" s="84">
        <f t="shared" si="13"/>
        <v>0</v>
      </c>
      <c r="O60" s="74">
        <f t="shared" si="12"/>
        <v>0</v>
      </c>
      <c r="Q60" s="143"/>
      <c r="R60" s="204"/>
      <c r="S60" s="143"/>
      <c r="T60" s="204"/>
      <c r="U60" s="143"/>
      <c r="V60" s="204"/>
      <c r="W60" s="143"/>
    </row>
    <row r="61" spans="2:23" ht="8.25" customHeight="1" thickBot="1" x14ac:dyDescent="0.3">
      <c r="B61" s="86"/>
      <c r="C61" s="87"/>
      <c r="D61" s="88"/>
      <c r="E61" s="87"/>
      <c r="F61" s="89"/>
      <c r="G61" s="90"/>
      <c r="H61" s="91"/>
      <c r="I61" s="92"/>
      <c r="J61" s="89"/>
      <c r="K61" s="93"/>
      <c r="L61" s="91"/>
      <c r="M61" s="92"/>
      <c r="N61" s="94"/>
      <c r="O61" s="95"/>
      <c r="Q61" s="107"/>
      <c r="S61" s="107"/>
      <c r="U61" s="107"/>
      <c r="W61" s="107"/>
    </row>
    <row r="62" spans="2:23" x14ac:dyDescent="0.25">
      <c r="B62" s="96" t="s">
        <v>41</v>
      </c>
      <c r="C62" s="21"/>
      <c r="D62" s="21"/>
      <c r="E62" s="21"/>
      <c r="F62" s="97"/>
      <c r="G62" s="98"/>
      <c r="H62" s="99">
        <f>SUM(H51:H58,H50)</f>
        <v>147.23390499999999</v>
      </c>
      <c r="I62" s="100"/>
      <c r="J62" s="101"/>
      <c r="K62" s="101"/>
      <c r="L62" s="254">
        <f>SUM(L51:L58,L50)</f>
        <v>150.07026999999999</v>
      </c>
      <c r="M62" s="102"/>
      <c r="N62" s="103">
        <f t="shared" ref="N62" si="16">L62-H62</f>
        <v>2.8363650000000007</v>
      </c>
      <c r="O62" s="104">
        <f t="shared" ref="O62" si="17">IF((H62)=0,"",(N62/H62))</f>
        <v>1.9264346754913557E-2</v>
      </c>
      <c r="Q62" s="102"/>
      <c r="S62" s="102"/>
      <c r="U62" s="102"/>
      <c r="W62" s="102"/>
    </row>
    <row r="63" spans="2:23" x14ac:dyDescent="0.25">
      <c r="B63" s="105" t="s">
        <v>42</v>
      </c>
      <c r="C63" s="21"/>
      <c r="D63" s="21"/>
      <c r="E63" s="21"/>
      <c r="F63" s="106">
        <v>0.13</v>
      </c>
      <c r="G63" s="107"/>
      <c r="H63" s="108">
        <f>H62*F63</f>
        <v>19.14040765</v>
      </c>
      <c r="I63" s="109"/>
      <c r="J63" s="110">
        <v>0.13</v>
      </c>
      <c r="K63" s="109"/>
      <c r="L63" s="113">
        <f>L62*J63</f>
        <v>19.509135099999998</v>
      </c>
      <c r="M63" s="112"/>
      <c r="N63" s="113">
        <f t="shared" si="13"/>
        <v>0.36872744999999796</v>
      </c>
      <c r="O63" s="114">
        <f t="shared" si="12"/>
        <v>1.9264346754913442E-2</v>
      </c>
      <c r="Q63" s="112"/>
      <c r="S63" s="112"/>
      <c r="U63" s="112"/>
      <c r="W63" s="112"/>
    </row>
    <row r="64" spans="2:23" x14ac:dyDescent="0.25">
      <c r="B64" s="250" t="s">
        <v>43</v>
      </c>
      <c r="C64" s="21"/>
      <c r="D64" s="21"/>
      <c r="E64" s="21"/>
      <c r="F64" s="106"/>
      <c r="G64" s="107"/>
      <c r="H64" s="99">
        <f>SUM(H62:H63)</f>
        <v>166.37431264999998</v>
      </c>
      <c r="I64" s="109"/>
      <c r="J64" s="110"/>
      <c r="K64" s="109"/>
      <c r="L64" s="103">
        <f>SUM(L62:L63)</f>
        <v>169.5794051</v>
      </c>
      <c r="M64" s="112"/>
      <c r="N64" s="103">
        <f t="shared" ref="N64:N65" si="18">L64-H64</f>
        <v>3.2050924500000235</v>
      </c>
      <c r="O64" s="104">
        <f t="shared" ref="O64:O65" si="19">IF((H64)=0,"",(N64/H64))</f>
        <v>1.9264346754913696E-2</v>
      </c>
      <c r="Q64" s="112"/>
      <c r="S64" s="112"/>
      <c r="U64" s="112"/>
      <c r="W64" s="112"/>
    </row>
    <row r="65" spans="1:23" x14ac:dyDescent="0.25">
      <c r="B65" s="249" t="s">
        <v>137</v>
      </c>
      <c r="C65" s="21"/>
      <c r="D65" s="21"/>
      <c r="E65" s="21"/>
      <c r="F65" s="106">
        <v>-0.08</v>
      </c>
      <c r="G65" s="107"/>
      <c r="H65" s="108">
        <f>H62*F65</f>
        <v>-11.7787124</v>
      </c>
      <c r="I65" s="109"/>
      <c r="J65" s="106">
        <v>-0.08</v>
      </c>
      <c r="K65" s="109"/>
      <c r="L65" s="113">
        <f>L62*J65</f>
        <v>-12.0056216</v>
      </c>
      <c r="M65" s="112"/>
      <c r="N65" s="113">
        <f t="shared" si="18"/>
        <v>-0.2269091999999997</v>
      </c>
      <c r="O65" s="114">
        <f t="shared" si="19"/>
        <v>1.9264346754913526E-2</v>
      </c>
      <c r="Q65" s="112"/>
      <c r="S65" s="112"/>
      <c r="U65" s="112"/>
      <c r="W65" s="112"/>
    </row>
    <row r="66" spans="1:23" ht="13.8" thickBot="1" x14ac:dyDescent="0.3">
      <c r="B66" s="294" t="s">
        <v>138</v>
      </c>
      <c r="C66" s="294"/>
      <c r="D66" s="294"/>
      <c r="E66" s="21"/>
      <c r="F66" s="116"/>
      <c r="G66" s="107"/>
      <c r="H66" s="99">
        <f>SUM(H64:H65)</f>
        <v>154.59560024999999</v>
      </c>
      <c r="I66" s="109"/>
      <c r="J66" s="109"/>
      <c r="K66" s="109"/>
      <c r="L66" s="251">
        <f>SUM(L64:L65)</f>
        <v>157.57378349999999</v>
      </c>
      <c r="M66" s="112"/>
      <c r="N66" s="103">
        <f t="shared" si="13"/>
        <v>2.9781832500000007</v>
      </c>
      <c r="O66" s="104">
        <f t="shared" si="12"/>
        <v>1.9264346754913557E-2</v>
      </c>
      <c r="Q66" s="112"/>
      <c r="S66" s="112"/>
      <c r="U66" s="112"/>
      <c r="W66" s="112"/>
    </row>
    <row r="67" spans="1:23" s="85" customFormat="1" ht="8.25" customHeight="1" thickBot="1" x14ac:dyDescent="0.3">
      <c r="B67" s="117"/>
      <c r="C67" s="118"/>
      <c r="D67" s="119"/>
      <c r="E67" s="118"/>
      <c r="F67" s="89"/>
      <c r="G67" s="120"/>
      <c r="H67" s="91"/>
      <c r="I67" s="121"/>
      <c r="J67" s="89"/>
      <c r="K67" s="122"/>
      <c r="L67" s="91"/>
      <c r="M67" s="121"/>
      <c r="N67" s="123"/>
      <c r="O67" s="95"/>
      <c r="Q67" s="143"/>
      <c r="R67" s="204"/>
      <c r="S67" s="143"/>
      <c r="T67" s="204"/>
      <c r="U67" s="143"/>
      <c r="V67" s="204"/>
      <c r="W67" s="143"/>
    </row>
    <row r="68" spans="1:23" s="85" customFormat="1" x14ac:dyDescent="0.25">
      <c r="B68" s="124" t="s">
        <v>44</v>
      </c>
      <c r="C68" s="79"/>
      <c r="D68" s="79"/>
      <c r="E68" s="79"/>
      <c r="F68" s="125"/>
      <c r="G68" s="126"/>
      <c r="H68" s="127">
        <f>SUM(H59:H60,H50,H51:H55)</f>
        <v>145.32390499999997</v>
      </c>
      <c r="I68" s="128"/>
      <c r="J68" s="129"/>
      <c r="K68" s="129"/>
      <c r="L68" s="259">
        <f>SUM(L59:L60,L50,L51:L55)</f>
        <v>148.16026999999997</v>
      </c>
      <c r="M68" s="130"/>
      <c r="N68" s="131">
        <f t="shared" ref="N68:N70" si="20">L68-H68</f>
        <v>2.8363650000000007</v>
      </c>
      <c r="O68" s="104">
        <f t="shared" ref="O68:O70" si="21">IF((H68)=0,"",(N68/H68))</f>
        <v>1.9517539113747331E-2</v>
      </c>
      <c r="Q68" s="130"/>
      <c r="R68" s="204"/>
      <c r="S68" s="130"/>
      <c r="T68" s="204"/>
      <c r="U68" s="130"/>
      <c r="V68" s="204"/>
      <c r="W68" s="130"/>
    </row>
    <row r="69" spans="1:23" s="85" customFormat="1" x14ac:dyDescent="0.25">
      <c r="B69" s="132" t="s">
        <v>42</v>
      </c>
      <c r="C69" s="79"/>
      <c r="D69" s="79"/>
      <c r="E69" s="79"/>
      <c r="F69" s="133">
        <v>0.13</v>
      </c>
      <c r="G69" s="126"/>
      <c r="H69" s="134">
        <f>H68*F69</f>
        <v>18.892107649999996</v>
      </c>
      <c r="I69" s="135"/>
      <c r="J69" s="136">
        <v>0.13</v>
      </c>
      <c r="K69" s="137"/>
      <c r="L69" s="140">
        <f>L68*J69</f>
        <v>19.260835099999998</v>
      </c>
      <c r="M69" s="139"/>
      <c r="N69" s="140">
        <f t="shared" si="20"/>
        <v>0.36872745000000151</v>
      </c>
      <c r="O69" s="114">
        <f t="shared" si="21"/>
        <v>1.9517539113747404E-2</v>
      </c>
      <c r="Q69" s="139"/>
      <c r="R69" s="204"/>
      <c r="S69" s="139"/>
      <c r="T69" s="204"/>
      <c r="U69" s="139"/>
      <c r="V69" s="204"/>
      <c r="W69" s="139"/>
    </row>
    <row r="70" spans="1:23" s="85" customFormat="1" x14ac:dyDescent="0.25">
      <c r="B70" s="258" t="s">
        <v>43</v>
      </c>
      <c r="C70" s="79"/>
      <c r="D70" s="79"/>
      <c r="E70" s="79"/>
      <c r="F70" s="142"/>
      <c r="G70" s="143"/>
      <c r="H70" s="127">
        <f>H68+H69</f>
        <v>164.21601264999995</v>
      </c>
      <c r="I70" s="135"/>
      <c r="J70" s="135"/>
      <c r="K70" s="135"/>
      <c r="L70" s="131">
        <f>L68+L69</f>
        <v>167.42110509999998</v>
      </c>
      <c r="M70" s="139"/>
      <c r="N70" s="131">
        <f t="shared" si="20"/>
        <v>3.2050924500000235</v>
      </c>
      <c r="O70" s="104">
        <f t="shared" si="21"/>
        <v>1.951753911374747E-2</v>
      </c>
      <c r="Q70" s="139"/>
      <c r="R70" s="204"/>
      <c r="S70" s="139"/>
      <c r="T70" s="204"/>
      <c r="U70" s="139"/>
      <c r="V70" s="204"/>
      <c r="W70" s="139"/>
    </row>
    <row r="71" spans="1:23" s="85" customFormat="1" x14ac:dyDescent="0.25">
      <c r="B71" s="249" t="s">
        <v>137</v>
      </c>
      <c r="C71" s="21"/>
      <c r="D71" s="21"/>
      <c r="E71" s="79"/>
      <c r="F71" s="260">
        <v>-0.08</v>
      </c>
      <c r="G71" s="143"/>
      <c r="H71" s="134">
        <f>H68*F71</f>
        <v>-11.625912399999997</v>
      </c>
      <c r="I71" s="135"/>
      <c r="J71" s="261">
        <v>-0.08</v>
      </c>
      <c r="K71" s="135"/>
      <c r="L71" s="140">
        <f>L68*J71</f>
        <v>-11.852821599999997</v>
      </c>
      <c r="M71" s="139"/>
      <c r="N71" s="140">
        <f t="shared" ref="N71:N72" si="22">L71-H71</f>
        <v>-0.2269091999999997</v>
      </c>
      <c r="O71" s="114">
        <f t="shared" ref="O71:O72" si="23">IF((H71)=0,"",(N71/H71))</f>
        <v>1.95175391137473E-2</v>
      </c>
      <c r="Q71" s="139"/>
      <c r="R71" s="204"/>
      <c r="S71" s="139"/>
      <c r="T71" s="204"/>
      <c r="U71" s="139"/>
      <c r="V71" s="204"/>
      <c r="W71" s="139"/>
    </row>
    <row r="72" spans="1:23" s="85" customFormat="1" ht="13.8" thickBot="1" x14ac:dyDescent="0.3">
      <c r="B72" s="294" t="s">
        <v>138</v>
      </c>
      <c r="C72" s="294"/>
      <c r="D72" s="294"/>
      <c r="E72" s="79"/>
      <c r="F72" s="142"/>
      <c r="G72" s="143"/>
      <c r="H72" s="127">
        <f>SUM(H70:H71)</f>
        <v>152.59010024999995</v>
      </c>
      <c r="I72" s="135"/>
      <c r="J72" s="135"/>
      <c r="K72" s="135"/>
      <c r="L72" s="262">
        <f>SUM(L70:L71)</f>
        <v>155.56828349999998</v>
      </c>
      <c r="M72" s="139"/>
      <c r="N72" s="131">
        <f t="shared" si="22"/>
        <v>2.9781832500000291</v>
      </c>
      <c r="O72" s="104">
        <f t="shared" si="23"/>
        <v>1.9517539113747519E-2</v>
      </c>
      <c r="Q72" s="139"/>
      <c r="R72" s="204"/>
      <c r="S72" s="139"/>
      <c r="T72" s="204"/>
      <c r="U72" s="139"/>
      <c r="V72" s="204"/>
      <c r="W72" s="139"/>
    </row>
    <row r="73" spans="1:23" s="85" customFormat="1" ht="8.25" customHeight="1" thickBot="1" x14ac:dyDescent="0.3">
      <c r="B73" s="117"/>
      <c r="C73" s="118"/>
      <c r="D73" s="119"/>
      <c r="E73" s="118"/>
      <c r="F73" s="144"/>
      <c r="G73" s="145"/>
      <c r="H73" s="146"/>
      <c r="I73" s="147"/>
      <c r="J73" s="144"/>
      <c r="K73" s="120"/>
      <c r="L73" s="148"/>
      <c r="M73" s="121"/>
      <c r="N73" s="149"/>
      <c r="O73" s="95"/>
      <c r="Q73" s="143"/>
      <c r="R73" s="204"/>
      <c r="S73" s="143"/>
      <c r="T73" s="204"/>
      <c r="U73" s="143"/>
      <c r="V73" s="204"/>
      <c r="W73" s="143"/>
    </row>
    <row r="74" spans="1:23" x14ac:dyDescent="0.25">
      <c r="L74" s="150"/>
    </row>
    <row r="75" spans="1:23" x14ac:dyDescent="0.25">
      <c r="B75" s="12" t="s">
        <v>45</v>
      </c>
      <c r="F75" s="151">
        <f>'Proposed Rates'!D202</f>
        <v>3.3500000000000002E-2</v>
      </c>
      <c r="J75" s="151">
        <f>+'Res (100)'!J74</f>
        <v>3.3500000000000002E-2</v>
      </c>
    </row>
    <row r="77" spans="1:23" ht="13.5" customHeight="1" x14ac:dyDescent="0.25">
      <c r="Q77" s="202"/>
      <c r="R77" s="202"/>
      <c r="S77" s="6"/>
      <c r="T77" s="6"/>
      <c r="U77" s="6"/>
      <c r="V77" s="6"/>
      <c r="W77" s="6"/>
    </row>
    <row r="78" spans="1:23" ht="12" customHeight="1" x14ac:dyDescent="0.25">
      <c r="A78" s="6" t="s">
        <v>46</v>
      </c>
      <c r="Q78" s="202"/>
      <c r="R78" s="202"/>
      <c r="S78" s="6"/>
      <c r="T78" s="6"/>
      <c r="U78" s="6"/>
      <c r="V78" s="6"/>
      <c r="W78" s="6"/>
    </row>
    <row r="79" spans="1:23" x14ac:dyDescent="0.25">
      <c r="A79" s="6" t="s">
        <v>47</v>
      </c>
      <c r="Q79" s="202"/>
      <c r="R79" s="202"/>
      <c r="S79" s="6"/>
      <c r="T79" s="6"/>
      <c r="U79" s="6"/>
      <c r="V79" s="6"/>
      <c r="W79" s="6"/>
    </row>
    <row r="80" spans="1:23" x14ac:dyDescent="0.25">
      <c r="Q80" s="202"/>
      <c r="R80" s="202"/>
      <c r="S80" s="6"/>
      <c r="T80" s="6"/>
      <c r="U80" s="6"/>
      <c r="V80" s="6"/>
      <c r="W80" s="6"/>
    </row>
    <row r="81" spans="1:23" x14ac:dyDescent="0.25">
      <c r="A81" s="153" t="s">
        <v>133</v>
      </c>
      <c r="Q81" s="202"/>
      <c r="R81" s="202"/>
      <c r="S81" s="6"/>
      <c r="T81" s="6"/>
      <c r="U81" s="6"/>
      <c r="V81" s="6"/>
      <c r="W81" s="6"/>
    </row>
    <row r="82" spans="1:23" x14ac:dyDescent="0.25">
      <c r="A82" s="11" t="s">
        <v>48</v>
      </c>
      <c r="Q82" s="202"/>
      <c r="R82" s="202"/>
      <c r="S82" s="6"/>
      <c r="T82" s="6"/>
      <c r="U82" s="6"/>
      <c r="V82" s="6"/>
      <c r="W82" s="6"/>
    </row>
    <row r="83" spans="1:23" x14ac:dyDescent="0.25">
      <c r="Q83" s="202"/>
      <c r="R83" s="202"/>
      <c r="S83" s="6"/>
      <c r="T83" s="6"/>
      <c r="U83" s="6"/>
      <c r="V83" s="6"/>
      <c r="W83" s="6"/>
    </row>
    <row r="84" spans="1:23" x14ac:dyDescent="0.25">
      <c r="A84" s="6" t="s">
        <v>132</v>
      </c>
      <c r="Q84" s="202"/>
      <c r="R84" s="202"/>
      <c r="S84" s="6"/>
      <c r="T84" s="6"/>
      <c r="U84" s="6"/>
      <c r="V84" s="6"/>
      <c r="W84" s="6"/>
    </row>
    <row r="85" spans="1:23" x14ac:dyDescent="0.25">
      <c r="A85" s="6" t="s">
        <v>49</v>
      </c>
      <c r="Q85" s="202"/>
      <c r="R85" s="202"/>
      <c r="S85" s="6"/>
      <c r="T85" s="6"/>
      <c r="U85" s="6"/>
      <c r="V85" s="6"/>
      <c r="W85" s="6"/>
    </row>
    <row r="86" spans="1:23" x14ac:dyDescent="0.25">
      <c r="A86" s="6" t="s">
        <v>50</v>
      </c>
      <c r="Q86" s="202"/>
      <c r="R86" s="202"/>
      <c r="S86" s="6"/>
      <c r="T86" s="6"/>
      <c r="U86" s="6"/>
      <c r="V86" s="6"/>
      <c r="W86" s="6"/>
    </row>
    <row r="87" spans="1:23" x14ac:dyDescent="0.25">
      <c r="A87" s="6" t="s">
        <v>51</v>
      </c>
      <c r="Q87" s="202"/>
      <c r="R87" s="202"/>
      <c r="S87" s="6"/>
      <c r="T87" s="6"/>
      <c r="U87" s="6"/>
      <c r="V87" s="6"/>
      <c r="W87" s="6"/>
    </row>
    <row r="88" spans="1:23" x14ac:dyDescent="0.25">
      <c r="A88" s="6" t="s">
        <v>52</v>
      </c>
      <c r="Q88" s="202"/>
      <c r="R88" s="202"/>
      <c r="S88" s="6"/>
      <c r="T88" s="6"/>
      <c r="U88" s="6"/>
      <c r="V88" s="6"/>
      <c r="W88" s="6"/>
    </row>
    <row r="89" spans="1:23" x14ac:dyDescent="0.25">
      <c r="Q89" s="202"/>
      <c r="R89" s="202"/>
      <c r="S89" s="6"/>
      <c r="T89" s="6"/>
      <c r="U89" s="6"/>
      <c r="V89" s="6"/>
      <c r="W89" s="6"/>
    </row>
    <row r="90" spans="1:23" x14ac:dyDescent="0.25">
      <c r="A90" s="152"/>
      <c r="B90" s="6" t="s">
        <v>53</v>
      </c>
      <c r="Q90" s="202"/>
      <c r="R90" s="202"/>
      <c r="S90" s="6"/>
      <c r="T90" s="6"/>
      <c r="U90" s="6"/>
      <c r="V90" s="6"/>
      <c r="W90" s="6"/>
    </row>
    <row r="91" spans="1:23" x14ac:dyDescent="0.25">
      <c r="Q91" s="202"/>
      <c r="R91" s="202"/>
      <c r="S91" s="6"/>
      <c r="T91" s="6"/>
      <c r="U91" s="6"/>
      <c r="V91" s="6"/>
      <c r="W91" s="6"/>
    </row>
    <row r="92" spans="1:23" x14ac:dyDescent="0.25">
      <c r="B92" s="153" t="s">
        <v>54</v>
      </c>
      <c r="Q92" s="202"/>
      <c r="R92" s="202"/>
      <c r="S92" s="6"/>
      <c r="T92" s="6"/>
      <c r="U92" s="6"/>
      <c r="V92" s="6"/>
      <c r="W92" s="6"/>
    </row>
  </sheetData>
  <sheetProtection selectLockedCells="1"/>
  <mergeCells count="10">
    <mergeCell ref="B66:D66"/>
    <mergeCell ref="B72:D72"/>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3 D67 D23:D38 D51:D61 D48:D49 D40:D46">
      <formula1>"Monthly, per kWh, per kW"</formula1>
    </dataValidation>
    <dataValidation type="list" allowBlank="1" showInputMessage="1" showErrorMessage="1" sqref="E48:E49 E73 E67 E51:E61 E23:E38 E40:E46">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2" manualBreakCount="2">
    <brk id="15" max="71" man="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624840</xdr:colOff>
                    <xdr:row>9</xdr:row>
                    <xdr:rowOff>198120</xdr:rowOff>
                  </from>
                  <to>
                    <xdr:col>5</xdr:col>
                    <xdr:colOff>800100</xdr:colOff>
                    <xdr:row>10</xdr:row>
                    <xdr:rowOff>91440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5</xdr:col>
                    <xdr:colOff>472440</xdr:colOff>
                    <xdr:row>9</xdr:row>
                    <xdr:rowOff>167640</xdr:rowOff>
                  </from>
                  <to>
                    <xdr:col>9</xdr:col>
                    <xdr:colOff>533400</xdr:colOff>
                    <xdr:row>10</xdr:row>
                    <xdr:rowOff>160020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X99"/>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5.44140625" style="6" customWidth="1"/>
    <col min="7" max="7" width="7.44140625" style="6" bestFit="1" customWidth="1"/>
    <col min="8" max="8" width="8.88671875" style="6" bestFit="1" customWidth="1"/>
    <col min="9" max="9" width="2.88671875" style="6" customWidth="1"/>
    <col min="10" max="10" width="9.88671875" style="6" bestFit="1" customWidth="1"/>
    <col min="11" max="11" width="7.44140625" style="6" bestFit="1" customWidth="1"/>
    <col min="12" max="12" width="8.88671875" style="6" bestFit="1" customWidth="1"/>
    <col min="13" max="13" width="2.88671875" style="6" customWidth="1"/>
    <col min="14" max="14" width="9.21875" style="6" bestFit="1" customWidth="1"/>
    <col min="15" max="15" width="10" style="6" bestFit="1" customWidth="1"/>
    <col min="16" max="16" width="3.88671875" style="6" customWidth="1"/>
    <col min="17" max="17" width="2.6640625" style="203" customWidth="1"/>
    <col min="18" max="18" width="4.5546875" style="203" customWidth="1"/>
    <col min="19" max="19" width="2.6640625" style="203" bestFit="1" customWidth="1"/>
    <col min="20" max="20" width="4.5546875" style="203" customWidth="1"/>
    <col min="21" max="21" width="2.6640625" style="203" bestFit="1" customWidth="1"/>
    <col min="22" max="22" width="4.5546875" style="203" customWidth="1"/>
    <col min="23" max="23" width="2.6640625" style="203" bestFit="1"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8"/>
      <c r="D10" s="168"/>
      <c r="E10" s="168"/>
      <c r="F10" s="166" t="s">
        <v>134</v>
      </c>
      <c r="G10" s="168"/>
      <c r="H10" s="168"/>
      <c r="I10" s="168"/>
      <c r="J10" s="168"/>
      <c r="K10" s="168"/>
      <c r="L10" s="168"/>
      <c r="M10" s="168"/>
      <c r="N10" s="168"/>
      <c r="O10" s="168"/>
      <c r="P10"/>
    </row>
    <row r="11" spans="1:23" ht="18.75" customHeight="1" x14ac:dyDescent="0.3">
      <c r="C11" s="168"/>
      <c r="D11" s="168"/>
      <c r="E11" s="168"/>
      <c r="F11" s="168" t="s">
        <v>0</v>
      </c>
      <c r="G11" s="168"/>
      <c r="H11" s="168"/>
      <c r="I11" s="168"/>
      <c r="J11" s="168"/>
      <c r="K11" s="168"/>
      <c r="L11" s="168"/>
      <c r="M11" s="168"/>
      <c r="N11" s="168"/>
      <c r="O11" s="168"/>
      <c r="P11"/>
    </row>
    <row r="12" spans="1:23" ht="7.5" customHeight="1" x14ac:dyDescent="0.25">
      <c r="L12"/>
      <c r="M12"/>
      <c r="N12"/>
      <c r="O12"/>
      <c r="P12"/>
    </row>
    <row r="13" spans="1:23" ht="7.5" customHeight="1" x14ac:dyDescent="0.25">
      <c r="L13"/>
      <c r="M13"/>
      <c r="N13"/>
      <c r="O13"/>
      <c r="P13"/>
    </row>
    <row r="14" spans="1:23" ht="15.6" x14ac:dyDescent="0.25">
      <c r="B14" s="7" t="s">
        <v>1</v>
      </c>
      <c r="D14" s="302" t="s">
        <v>55</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2000</v>
      </c>
      <c r="G18" s="12" t="s">
        <v>6</v>
      </c>
    </row>
    <row r="19" spans="2:23" x14ac:dyDescent="0.25">
      <c r="B19" s="11"/>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'Proposed Rates'!D8</f>
        <v>17.89</v>
      </c>
      <c r="G23" s="25">
        <v>1</v>
      </c>
      <c r="H23" s="26">
        <f>G23*F23</f>
        <v>17.89</v>
      </c>
      <c r="I23" s="27"/>
      <c r="J23" s="28">
        <f>+'Proposed Rates'!E8</f>
        <v>18.600000000000001</v>
      </c>
      <c r="K23" s="29">
        <v>1</v>
      </c>
      <c r="L23" s="26">
        <f>K23*J23</f>
        <v>18.600000000000001</v>
      </c>
      <c r="M23" s="27"/>
      <c r="N23" s="30">
        <f>L23-H23</f>
        <v>0.71000000000000085</v>
      </c>
      <c r="O23" s="31">
        <f>IF((H23)=0,"",(N23/H23))</f>
        <v>3.9686975964225872E-2</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'Proposed Rates'!D21</f>
        <v>2.2700000000000001E-2</v>
      </c>
      <c r="G29" s="25">
        <f>$F$18</f>
        <v>2000</v>
      </c>
      <c r="H29" s="26">
        <f t="shared" si="0"/>
        <v>45.400000000000006</v>
      </c>
      <c r="I29" s="27"/>
      <c r="J29" s="28">
        <f>+'Proposed Rates'!E21</f>
        <v>2.3800000000000002E-2</v>
      </c>
      <c r="K29" s="25">
        <f>$F$18</f>
        <v>2000</v>
      </c>
      <c r="L29" s="26">
        <f t="shared" si="1"/>
        <v>47.6</v>
      </c>
      <c r="M29" s="27"/>
      <c r="N29" s="30">
        <f t="shared" si="2"/>
        <v>2.1999999999999957</v>
      </c>
      <c r="O29" s="31">
        <f t="shared" si="3"/>
        <v>4.8458149779735581E-2</v>
      </c>
      <c r="Q29" s="107"/>
      <c r="S29" s="107"/>
      <c r="U29" s="107"/>
      <c r="W29" s="107"/>
    </row>
    <row r="30" spans="2:23" x14ac:dyDescent="0.25">
      <c r="B30" s="21" t="s">
        <v>21</v>
      </c>
      <c r="C30" s="21"/>
      <c r="D30" s="22"/>
      <c r="E30" s="23"/>
      <c r="F30" s="24"/>
      <c r="G30" s="25">
        <f t="shared" ref="G30" si="4">$F$18</f>
        <v>2000</v>
      </c>
      <c r="H30" s="26">
        <f t="shared" si="0"/>
        <v>0</v>
      </c>
      <c r="I30" s="27"/>
      <c r="J30" s="28"/>
      <c r="K30" s="25">
        <f t="shared" ref="K30:K38" si="5">$F$18</f>
        <v>2000</v>
      </c>
      <c r="L30" s="26">
        <f t="shared" si="1"/>
        <v>0</v>
      </c>
      <c r="M30" s="27"/>
      <c r="N30" s="30">
        <f t="shared" si="2"/>
        <v>0</v>
      </c>
      <c r="O30" s="31" t="str">
        <f t="shared" si="3"/>
        <v/>
      </c>
      <c r="Q30" s="107"/>
      <c r="S30" s="107"/>
      <c r="U30" s="107"/>
      <c r="W30" s="107"/>
    </row>
    <row r="31" spans="2:23" x14ac:dyDescent="0.25">
      <c r="B31" s="21" t="s">
        <v>22</v>
      </c>
      <c r="C31" s="21"/>
      <c r="D31" s="22" t="s">
        <v>20</v>
      </c>
      <c r="E31" s="23"/>
      <c r="F31" s="50">
        <f>'Proposed Rates'!D68</f>
        <v>0</v>
      </c>
      <c r="G31" s="25">
        <f>$F$18</f>
        <v>2000</v>
      </c>
      <c r="H31" s="26">
        <f t="shared" si="0"/>
        <v>0</v>
      </c>
      <c r="I31" s="27"/>
      <c r="J31" s="52">
        <f>+'Proposed Rates'!E68</f>
        <v>0</v>
      </c>
      <c r="K31" s="25">
        <f t="shared" si="5"/>
        <v>2000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2000</v>
      </c>
      <c r="H32" s="26">
        <f t="shared" si="0"/>
        <v>0</v>
      </c>
      <c r="I32" s="27"/>
      <c r="J32" s="28"/>
      <c r="K32" s="25">
        <f t="shared" si="5"/>
        <v>2000</v>
      </c>
      <c r="L32" s="26">
        <f t="shared" si="1"/>
        <v>0</v>
      </c>
      <c r="M32" s="27"/>
      <c r="N32" s="30">
        <f t="shared" si="2"/>
        <v>0</v>
      </c>
      <c r="O32" s="31" t="str">
        <f t="shared" si="3"/>
        <v/>
      </c>
      <c r="Q32" s="107"/>
      <c r="S32" s="107"/>
      <c r="U32" s="107"/>
      <c r="W32" s="107"/>
    </row>
    <row r="33" spans="2:24" x14ac:dyDescent="0.25">
      <c r="B33" s="33"/>
      <c r="C33" s="21"/>
      <c r="D33" s="22"/>
      <c r="E33" s="23"/>
      <c r="F33" s="24"/>
      <c r="G33" s="25">
        <f t="shared" si="6"/>
        <v>2000</v>
      </c>
      <c r="H33" s="26">
        <f t="shared" si="0"/>
        <v>0</v>
      </c>
      <c r="I33" s="27"/>
      <c r="J33" s="28"/>
      <c r="K33" s="25">
        <f t="shared" si="5"/>
        <v>2000</v>
      </c>
      <c r="L33" s="26">
        <f t="shared" si="1"/>
        <v>0</v>
      </c>
      <c r="M33" s="27"/>
      <c r="N33" s="30">
        <f t="shared" si="2"/>
        <v>0</v>
      </c>
      <c r="O33" s="31" t="str">
        <f t="shared" si="3"/>
        <v/>
      </c>
      <c r="Q33" s="107"/>
      <c r="S33" s="107"/>
      <c r="U33" s="107"/>
      <c r="W33" s="107"/>
    </row>
    <row r="34" spans="2:24" x14ac:dyDescent="0.25">
      <c r="B34" s="33"/>
      <c r="C34" s="21"/>
      <c r="D34" s="22"/>
      <c r="E34" s="23"/>
      <c r="F34" s="24"/>
      <c r="G34" s="25">
        <f t="shared" si="6"/>
        <v>2000</v>
      </c>
      <c r="H34" s="26">
        <f t="shared" si="0"/>
        <v>0</v>
      </c>
      <c r="I34" s="27"/>
      <c r="J34" s="28"/>
      <c r="K34" s="25">
        <f t="shared" si="5"/>
        <v>2000</v>
      </c>
      <c r="L34" s="26">
        <f t="shared" si="1"/>
        <v>0</v>
      </c>
      <c r="M34" s="27"/>
      <c r="N34" s="30">
        <f t="shared" si="2"/>
        <v>0</v>
      </c>
      <c r="O34" s="31" t="str">
        <f t="shared" si="3"/>
        <v/>
      </c>
      <c r="Q34" s="107"/>
      <c r="S34" s="107"/>
      <c r="U34" s="107"/>
      <c r="W34" s="107"/>
    </row>
    <row r="35" spans="2:24" x14ac:dyDescent="0.25">
      <c r="B35" s="33"/>
      <c r="C35" s="21"/>
      <c r="D35" s="22"/>
      <c r="E35" s="23"/>
      <c r="F35" s="24"/>
      <c r="G35" s="25">
        <f t="shared" si="6"/>
        <v>2000</v>
      </c>
      <c r="H35" s="26">
        <f t="shared" si="0"/>
        <v>0</v>
      </c>
      <c r="I35" s="27"/>
      <c r="J35" s="28"/>
      <c r="K35" s="25">
        <f t="shared" si="5"/>
        <v>2000</v>
      </c>
      <c r="L35" s="26">
        <f t="shared" si="1"/>
        <v>0</v>
      </c>
      <c r="M35" s="27"/>
      <c r="N35" s="30">
        <f t="shared" si="2"/>
        <v>0</v>
      </c>
      <c r="O35" s="31" t="str">
        <f t="shared" si="3"/>
        <v/>
      </c>
      <c r="Q35" s="107"/>
      <c r="S35" s="107"/>
      <c r="U35" s="107"/>
      <c r="W35" s="107"/>
    </row>
    <row r="36" spans="2:24" x14ac:dyDescent="0.25">
      <c r="B36" s="33"/>
      <c r="C36" s="21"/>
      <c r="D36" s="22"/>
      <c r="E36" s="23"/>
      <c r="F36" s="24"/>
      <c r="G36" s="25">
        <f t="shared" si="6"/>
        <v>2000</v>
      </c>
      <c r="H36" s="26">
        <f t="shared" si="0"/>
        <v>0</v>
      </c>
      <c r="I36" s="27"/>
      <c r="J36" s="28"/>
      <c r="K36" s="25">
        <f t="shared" si="5"/>
        <v>2000</v>
      </c>
      <c r="L36" s="26">
        <f t="shared" si="1"/>
        <v>0</v>
      </c>
      <c r="M36" s="27"/>
      <c r="N36" s="30">
        <f t="shared" si="2"/>
        <v>0</v>
      </c>
      <c r="O36" s="31" t="str">
        <f t="shared" si="3"/>
        <v/>
      </c>
      <c r="Q36" s="107"/>
      <c r="S36" s="107"/>
      <c r="U36" s="107"/>
      <c r="W36" s="107"/>
    </row>
    <row r="37" spans="2:24" x14ac:dyDescent="0.25">
      <c r="B37" s="33"/>
      <c r="C37" s="21"/>
      <c r="D37" s="22"/>
      <c r="E37" s="23"/>
      <c r="F37" s="24"/>
      <c r="G37" s="25">
        <f t="shared" si="6"/>
        <v>2000</v>
      </c>
      <c r="H37" s="26">
        <f t="shared" si="0"/>
        <v>0</v>
      </c>
      <c r="I37" s="27"/>
      <c r="J37" s="28"/>
      <c r="K37" s="25">
        <f t="shared" si="5"/>
        <v>2000</v>
      </c>
      <c r="L37" s="26">
        <f t="shared" si="1"/>
        <v>0</v>
      </c>
      <c r="M37" s="27"/>
      <c r="N37" s="30">
        <f t="shared" si="2"/>
        <v>0</v>
      </c>
      <c r="O37" s="31" t="str">
        <f t="shared" si="3"/>
        <v/>
      </c>
      <c r="Q37" s="107"/>
      <c r="S37" s="107"/>
      <c r="U37" s="107"/>
      <c r="W37" s="107"/>
    </row>
    <row r="38" spans="2:24" x14ac:dyDescent="0.25">
      <c r="B38" s="33"/>
      <c r="C38" s="21"/>
      <c r="D38" s="22"/>
      <c r="E38" s="23"/>
      <c r="F38" s="24"/>
      <c r="G38" s="25">
        <f t="shared" si="6"/>
        <v>2000</v>
      </c>
      <c r="H38" s="26">
        <f t="shared" si="0"/>
        <v>0</v>
      </c>
      <c r="I38" s="27"/>
      <c r="J38" s="28"/>
      <c r="K38" s="25">
        <f t="shared" si="5"/>
        <v>2000</v>
      </c>
      <c r="L38" s="26">
        <f t="shared" si="1"/>
        <v>0</v>
      </c>
      <c r="M38" s="27"/>
      <c r="N38" s="30">
        <f t="shared" si="2"/>
        <v>0</v>
      </c>
      <c r="O38" s="31" t="str">
        <f t="shared" si="3"/>
        <v/>
      </c>
      <c r="Q38" s="107"/>
      <c r="S38" s="107"/>
      <c r="U38" s="107"/>
      <c r="W38" s="107"/>
    </row>
    <row r="39" spans="2:24" s="45" customFormat="1" x14ac:dyDescent="0.25">
      <c r="B39" s="34" t="s">
        <v>23</v>
      </c>
      <c r="C39" s="35"/>
      <c r="D39" s="36"/>
      <c r="E39" s="35"/>
      <c r="F39" s="37"/>
      <c r="G39" s="38"/>
      <c r="H39" s="39">
        <f>SUM(H23:H38)</f>
        <v>63.290000000000006</v>
      </c>
      <c r="I39" s="40"/>
      <c r="J39" s="41"/>
      <c r="K39" s="42"/>
      <c r="L39" s="39">
        <f>SUM(L23:L38)</f>
        <v>66.2</v>
      </c>
      <c r="M39" s="40"/>
      <c r="N39" s="43">
        <f t="shared" si="2"/>
        <v>2.9099999999999966</v>
      </c>
      <c r="O39" s="44">
        <f t="shared" si="3"/>
        <v>4.5978827618897079E-2</v>
      </c>
      <c r="Q39" s="107"/>
      <c r="R39" s="203"/>
      <c r="S39" s="107"/>
      <c r="T39" s="203"/>
      <c r="U39" s="107"/>
      <c r="V39" s="203"/>
      <c r="W39" s="107"/>
    </row>
    <row r="40" spans="2:24" ht="26.4" x14ac:dyDescent="0.25">
      <c r="B40" s="46" t="str">
        <f>+'Res (100)'!B40</f>
        <v>Deferral/Variance Account Disposition Rate Rider Group 1</v>
      </c>
      <c r="C40" s="21"/>
      <c r="D40" s="22" t="s">
        <v>20</v>
      </c>
      <c r="E40" s="23"/>
      <c r="F40" s="50">
        <f>'Proposed Rates'!D39</f>
        <v>0</v>
      </c>
      <c r="G40" s="25">
        <f>$F$18</f>
        <v>2000</v>
      </c>
      <c r="H40" s="26">
        <f>G40*F40</f>
        <v>0</v>
      </c>
      <c r="I40" s="27"/>
      <c r="J40" s="28">
        <f>+'Proposed Rates'!E39</f>
        <v>-4.0000000000000002E-4</v>
      </c>
      <c r="K40" s="25">
        <f>$F$18</f>
        <v>2000</v>
      </c>
      <c r="L40" s="26">
        <f>K40*J40</f>
        <v>-0.8</v>
      </c>
      <c r="M40" s="27"/>
      <c r="N40" s="30">
        <f>L40-H40</f>
        <v>-0.8</v>
      </c>
      <c r="O40" s="31" t="str">
        <f>IF((H40)=0,"",(N40/H40))</f>
        <v/>
      </c>
      <c r="Q40" s="107"/>
      <c r="S40" s="107"/>
      <c r="U40" s="107"/>
      <c r="W40" s="107"/>
    </row>
    <row r="41" spans="2:24" ht="26.4" x14ac:dyDescent="0.25">
      <c r="B41" s="46" t="str">
        <f>+'Res (100)'!B41</f>
        <v>Deferral/Variance Account Disposition Rate Rider Group 2</v>
      </c>
      <c r="C41" s="21"/>
      <c r="D41" s="22" t="s">
        <v>20</v>
      </c>
      <c r="E41" s="23"/>
      <c r="F41" s="50">
        <f>'Proposed Rates'!D53</f>
        <v>0</v>
      </c>
      <c r="G41" s="25">
        <f t="shared" ref="G41:G43" si="7">$F$18</f>
        <v>2000</v>
      </c>
      <c r="H41" s="26">
        <f t="shared" ref="H41:H45" si="8">G41*F41</f>
        <v>0</v>
      </c>
      <c r="I41" s="47"/>
      <c r="J41" s="28">
        <f>+'Proposed Rates'!E53</f>
        <v>0</v>
      </c>
      <c r="K41" s="25">
        <f t="shared" ref="K41:K43" si="9">$F$18</f>
        <v>2000</v>
      </c>
      <c r="L41" s="26">
        <f t="shared" ref="L41:L45" si="10">K41*J41</f>
        <v>0</v>
      </c>
      <c r="M41" s="48"/>
      <c r="N41" s="30">
        <f t="shared" ref="N41:N45" si="11">L41-H41</f>
        <v>0</v>
      </c>
      <c r="O41" s="31" t="str">
        <f t="shared" ref="O41:O66" si="12">IF((H41)=0,"",(N41/H41))</f>
        <v/>
      </c>
      <c r="Q41" s="107"/>
      <c r="S41" s="107"/>
      <c r="U41" s="107"/>
      <c r="W41" s="107"/>
    </row>
    <row r="42" spans="2:24" ht="39.6" x14ac:dyDescent="0.25">
      <c r="B42" s="46" t="str">
        <f>+'Res (100)'!B42</f>
        <v>Deferral / Variance Accounts Balances (excluding Global Adj.) - NON-WMP</v>
      </c>
      <c r="C42" s="21"/>
      <c r="D42" s="22" t="s">
        <v>20</v>
      </c>
      <c r="E42" s="23"/>
      <c r="F42" s="24">
        <f>'Proposed Rates'!D98</f>
        <v>-2.3E-3</v>
      </c>
      <c r="G42" s="25">
        <f t="shared" si="7"/>
        <v>2000</v>
      </c>
      <c r="H42" s="26">
        <f t="shared" si="8"/>
        <v>-4.5999999999999996</v>
      </c>
      <c r="I42" s="47"/>
      <c r="J42" s="28">
        <f>+'Proposed Rates'!E98</f>
        <v>-8.0000000000000004E-4</v>
      </c>
      <c r="K42" s="25">
        <f t="shared" si="9"/>
        <v>2000</v>
      </c>
      <c r="L42" s="26">
        <f t="shared" si="10"/>
        <v>-1.6</v>
      </c>
      <c r="M42" s="48"/>
      <c r="N42" s="30">
        <f t="shared" si="11"/>
        <v>2.9999999999999996</v>
      </c>
      <c r="O42" s="31">
        <f t="shared" si="12"/>
        <v>-0.65217391304347816</v>
      </c>
      <c r="Q42" s="107"/>
      <c r="S42" s="107"/>
      <c r="U42" s="107"/>
      <c r="W42" s="107"/>
      <c r="X42" s="150"/>
    </row>
    <row r="43" spans="2:24" ht="39.6" x14ac:dyDescent="0.25">
      <c r="B43" s="46" t="s">
        <v>125</v>
      </c>
      <c r="C43" s="21"/>
      <c r="D43" s="22" t="s">
        <v>20</v>
      </c>
      <c r="E43" s="23"/>
      <c r="F43" s="24">
        <f>+'Proposed Rates'!D112</f>
        <v>2.7E-4</v>
      </c>
      <c r="G43" s="25">
        <f t="shared" si="7"/>
        <v>2000</v>
      </c>
      <c r="H43" s="26">
        <f t="shared" si="8"/>
        <v>0.54</v>
      </c>
      <c r="I43" s="47"/>
      <c r="J43" s="223">
        <f>+'Proposed Rates'!E112</f>
        <v>0</v>
      </c>
      <c r="K43" s="25">
        <f t="shared" si="9"/>
        <v>2000</v>
      </c>
      <c r="L43" s="26">
        <f t="shared" si="10"/>
        <v>0</v>
      </c>
      <c r="M43" s="48"/>
      <c r="N43" s="30">
        <f t="shared" si="11"/>
        <v>-0.54</v>
      </c>
      <c r="O43" s="31">
        <f t="shared" si="12"/>
        <v>-1</v>
      </c>
      <c r="Q43" s="107"/>
      <c r="S43" s="107"/>
      <c r="U43" s="107"/>
      <c r="W43" s="107"/>
    </row>
    <row r="44" spans="2:24" x14ac:dyDescent="0.25">
      <c r="B44" s="49" t="s">
        <v>25</v>
      </c>
      <c r="C44" s="21"/>
      <c r="D44" s="22" t="s">
        <v>20</v>
      </c>
      <c r="E44" s="23"/>
      <c r="F44" s="50">
        <f>'Proposed Rates'!D127</f>
        <v>6.9999999999999994E-5</v>
      </c>
      <c r="G44" s="51">
        <f>$F$18*(1+F75)</f>
        <v>2067</v>
      </c>
      <c r="H44" s="26">
        <f>G44*F44</f>
        <v>0.14468999999999999</v>
      </c>
      <c r="I44" s="27"/>
      <c r="J44" s="52">
        <f>'Proposed Rates'!E127</f>
        <v>6.0000000000000002E-5</v>
      </c>
      <c r="K44" s="51">
        <f>$F$18*(1+J75)</f>
        <v>2067</v>
      </c>
      <c r="L44" s="26">
        <f>K44*J44</f>
        <v>0.12402000000000001</v>
      </c>
      <c r="M44" s="27"/>
      <c r="N44" s="30">
        <f>L44-H44</f>
        <v>-2.066999999999998E-2</v>
      </c>
      <c r="O44" s="31">
        <f>IF((H44)=0,"",(N44/H44))</f>
        <v>-0.14285714285714274</v>
      </c>
      <c r="Q44" s="107"/>
      <c r="S44" s="107"/>
      <c r="U44" s="107"/>
      <c r="W44" s="107"/>
    </row>
    <row r="45" spans="2:24" x14ac:dyDescent="0.25">
      <c r="B45" s="49" t="s">
        <v>26</v>
      </c>
      <c r="C45" s="21"/>
      <c r="D45" s="22"/>
      <c r="E45" s="23"/>
      <c r="F45" s="53">
        <f>IF(ISBLANK(D16)=TRUE, 0, IF(D16="TOU", 0.65*$F$56+0.17*$F$57+0.18*$F$58, IF(AND(D16="non-TOU", G60&gt;0), F60,F59)))</f>
        <v>8.2160000000000011E-2</v>
      </c>
      <c r="G45" s="54">
        <f>$F$18*(1+$F$75)-$F$18</f>
        <v>67</v>
      </c>
      <c r="H45" s="26">
        <f t="shared" si="8"/>
        <v>5.5047200000000007</v>
      </c>
      <c r="I45" s="27"/>
      <c r="J45" s="55">
        <f>0.65*$J$56+0.17*$J$57+0.18*$J$58</f>
        <v>8.2160000000000011E-2</v>
      </c>
      <c r="K45" s="54">
        <f>$F$18*(1+$J$75)-$F$18</f>
        <v>67</v>
      </c>
      <c r="L45" s="26">
        <f t="shared" si="10"/>
        <v>5.5047200000000007</v>
      </c>
      <c r="M45" s="27"/>
      <c r="N45" s="30">
        <f t="shared" si="11"/>
        <v>0</v>
      </c>
      <c r="O45" s="31">
        <f t="shared" si="12"/>
        <v>0</v>
      </c>
      <c r="Q45" s="107"/>
      <c r="S45" s="107"/>
      <c r="U45" s="107"/>
      <c r="W45" s="107"/>
    </row>
    <row r="46" spans="2:24" x14ac:dyDescent="0.25">
      <c r="B46" s="49" t="s">
        <v>27</v>
      </c>
      <c r="C46" s="21"/>
      <c r="D46" s="22" t="s">
        <v>17</v>
      </c>
      <c r="E46" s="23"/>
      <c r="F46" s="53">
        <f>'Proposed Rates'!D142</f>
        <v>0.79</v>
      </c>
      <c r="G46" s="25">
        <v>1</v>
      </c>
      <c r="H46" s="26">
        <f>G46*F46</f>
        <v>0.79</v>
      </c>
      <c r="I46" s="27"/>
      <c r="J46" s="53">
        <f>'Proposed Rates'!E142</f>
        <v>0.79</v>
      </c>
      <c r="K46" s="25">
        <v>1</v>
      </c>
      <c r="L46" s="26">
        <f>K46*J46</f>
        <v>0.79</v>
      </c>
      <c r="M46" s="27"/>
      <c r="N46" s="30">
        <f>L46-H46</f>
        <v>0</v>
      </c>
      <c r="O46" s="31">
        <f t="shared" si="12"/>
        <v>0</v>
      </c>
      <c r="Q46" s="107"/>
      <c r="S46" s="107"/>
      <c r="U46" s="107"/>
      <c r="W46" s="107"/>
    </row>
    <row r="47" spans="2:24" ht="26.4" x14ac:dyDescent="0.25">
      <c r="B47" s="56" t="s">
        <v>28</v>
      </c>
      <c r="C47" s="57"/>
      <c r="D47" s="57"/>
      <c r="E47" s="57"/>
      <c r="F47" s="58"/>
      <c r="G47" s="59"/>
      <c r="H47" s="60">
        <f>SUM(H40:H46)+H39</f>
        <v>65.669410000000013</v>
      </c>
      <c r="I47" s="40"/>
      <c r="J47" s="59"/>
      <c r="K47" s="61"/>
      <c r="L47" s="60">
        <f>SUM(L40:L46)+L39</f>
        <v>70.218739999999997</v>
      </c>
      <c r="M47" s="40"/>
      <c r="N47" s="43">
        <f t="shared" ref="N47:N66" si="13">L47-H47</f>
        <v>4.5493299999999834</v>
      </c>
      <c r="O47" s="44">
        <f t="shared" si="12"/>
        <v>6.9276242926500822E-2</v>
      </c>
      <c r="Q47" s="107"/>
      <c r="S47" s="107"/>
      <c r="U47" s="107"/>
      <c r="W47" s="107"/>
    </row>
    <row r="48" spans="2:24" x14ac:dyDescent="0.25">
      <c r="B48" s="27" t="s">
        <v>29</v>
      </c>
      <c r="C48" s="27"/>
      <c r="D48" s="62" t="s">
        <v>20</v>
      </c>
      <c r="E48" s="63"/>
      <c r="F48" s="28">
        <f>'Proposed Rates'!D157</f>
        <v>6.7999999999999996E-3</v>
      </c>
      <c r="G48" s="64">
        <f>$F$18*(1+F75)</f>
        <v>2067</v>
      </c>
      <c r="H48" s="26">
        <f>G48*F48</f>
        <v>14.0556</v>
      </c>
      <c r="I48" s="27"/>
      <c r="J48" s="28">
        <f>'Proposed Rates'!E157</f>
        <v>6.8999999999999999E-3</v>
      </c>
      <c r="K48" s="65">
        <f>F18*(1+J75)</f>
        <v>2067</v>
      </c>
      <c r="L48" s="26">
        <f>K48*J48</f>
        <v>14.2623</v>
      </c>
      <c r="M48" s="27"/>
      <c r="N48" s="30">
        <f t="shared" si="13"/>
        <v>0.20669999999999966</v>
      </c>
      <c r="O48" s="31">
        <f t="shared" si="12"/>
        <v>1.4705882352941152E-2</v>
      </c>
      <c r="Q48" s="107"/>
      <c r="S48" s="107"/>
      <c r="U48" s="107"/>
      <c r="W48" s="107"/>
    </row>
    <row r="49" spans="2:23" ht="26.4" x14ac:dyDescent="0.25">
      <c r="B49" s="66" t="s">
        <v>30</v>
      </c>
      <c r="C49" s="27"/>
      <c r="D49" s="62" t="s">
        <v>20</v>
      </c>
      <c r="E49" s="63"/>
      <c r="F49" s="28">
        <f>'Proposed Rates'!D172</f>
        <v>4.4999999999999997E-3</v>
      </c>
      <c r="G49" s="64">
        <f>G48</f>
        <v>2067</v>
      </c>
      <c r="H49" s="26">
        <f>G49*F49</f>
        <v>9.301499999999999</v>
      </c>
      <c r="I49" s="27"/>
      <c r="J49" s="28">
        <f>'Proposed Rates'!E172</f>
        <v>4.5999999999999999E-3</v>
      </c>
      <c r="K49" s="65">
        <f>K48</f>
        <v>2067</v>
      </c>
      <c r="L49" s="26">
        <f>K49*J49</f>
        <v>9.5082000000000004</v>
      </c>
      <c r="M49" s="27"/>
      <c r="N49" s="30">
        <f t="shared" si="13"/>
        <v>0.20670000000000144</v>
      </c>
      <c r="O49" s="31">
        <f t="shared" si="12"/>
        <v>2.2222222222222379E-2</v>
      </c>
      <c r="Q49" s="107"/>
      <c r="S49" s="107"/>
      <c r="U49" s="107"/>
      <c r="W49" s="107"/>
    </row>
    <row r="50" spans="2:23" ht="26.4" x14ac:dyDescent="0.25">
      <c r="B50" s="56" t="s">
        <v>31</v>
      </c>
      <c r="C50" s="35"/>
      <c r="D50" s="35"/>
      <c r="E50" s="35"/>
      <c r="F50" s="67"/>
      <c r="G50" s="59"/>
      <c r="H50" s="60">
        <f>SUM(H47:H49)</f>
        <v>89.026510000000016</v>
      </c>
      <c r="I50" s="68"/>
      <c r="J50" s="69"/>
      <c r="K50" s="70"/>
      <c r="L50" s="60">
        <f>SUM(L47:L49)</f>
        <v>93.989239999999995</v>
      </c>
      <c r="M50" s="68"/>
      <c r="N50" s="43">
        <f t="shared" si="13"/>
        <v>4.9627299999999792</v>
      </c>
      <c r="O50" s="44">
        <f t="shared" si="12"/>
        <v>5.5744406918792823E-2</v>
      </c>
      <c r="Q50" s="102"/>
      <c r="S50" s="102"/>
      <c r="U50" s="102"/>
      <c r="W50" s="102"/>
    </row>
    <row r="51" spans="2:23" ht="26.4" x14ac:dyDescent="0.25">
      <c r="B51" s="71" t="s">
        <v>32</v>
      </c>
      <c r="C51" s="21"/>
      <c r="D51" s="22" t="s">
        <v>20</v>
      </c>
      <c r="E51" s="23"/>
      <c r="F51" s="72">
        <f>'Proposed Rates'!D186</f>
        <v>3.5999999999999999E-3</v>
      </c>
      <c r="G51" s="64">
        <f>G49</f>
        <v>2067</v>
      </c>
      <c r="H51" s="73">
        <f t="shared" ref="H51:H58" si="14">G51*F51</f>
        <v>7.4411999999999994</v>
      </c>
      <c r="I51" s="27"/>
      <c r="J51" s="72">
        <f>F51</f>
        <v>3.5999999999999999E-3</v>
      </c>
      <c r="K51" s="65">
        <f>K49</f>
        <v>2067</v>
      </c>
      <c r="L51" s="73">
        <f t="shared" ref="L51:L58" si="15">K51*J51</f>
        <v>7.4411999999999994</v>
      </c>
      <c r="M51" s="27"/>
      <c r="N51" s="30">
        <f t="shared" si="13"/>
        <v>0</v>
      </c>
      <c r="O51" s="74">
        <f t="shared" si="12"/>
        <v>0</v>
      </c>
      <c r="Q51" s="107"/>
      <c r="S51" s="107"/>
      <c r="U51" s="107"/>
      <c r="W51" s="107"/>
    </row>
    <row r="52" spans="2:23" ht="26.4" x14ac:dyDescent="0.25">
      <c r="B52" s="71" t="s">
        <v>33</v>
      </c>
      <c r="C52" s="21"/>
      <c r="D52" s="22" t="s">
        <v>20</v>
      </c>
      <c r="E52" s="23"/>
      <c r="F52" s="72">
        <f>'Proposed Rates'!D191</f>
        <v>2.9999999999999997E-4</v>
      </c>
      <c r="G52" s="64">
        <f>G49</f>
        <v>2067</v>
      </c>
      <c r="H52" s="73">
        <f t="shared" si="14"/>
        <v>0.62009999999999998</v>
      </c>
      <c r="I52" s="27"/>
      <c r="J52" s="72">
        <f>F52</f>
        <v>2.9999999999999997E-4</v>
      </c>
      <c r="K52" s="65">
        <f>K49</f>
        <v>2067</v>
      </c>
      <c r="L52" s="73">
        <f t="shared" si="15"/>
        <v>0.62009999999999998</v>
      </c>
      <c r="M52" s="27"/>
      <c r="N52" s="30">
        <f t="shared" si="13"/>
        <v>0</v>
      </c>
      <c r="O52" s="74">
        <f t="shared" si="12"/>
        <v>0</v>
      </c>
      <c r="Q52" s="107"/>
      <c r="S52" s="107"/>
      <c r="U52" s="107"/>
      <c r="W52" s="107"/>
    </row>
    <row r="53" spans="2:23" x14ac:dyDescent="0.25">
      <c r="B53" s="21" t="s">
        <v>34</v>
      </c>
      <c r="C53" s="21"/>
      <c r="D53" s="22" t="s">
        <v>17</v>
      </c>
      <c r="E53" s="23"/>
      <c r="F53" s="72">
        <f>'Proposed Rates'!D196</f>
        <v>0.25</v>
      </c>
      <c r="G53" s="25">
        <v>1</v>
      </c>
      <c r="H53" s="73">
        <f t="shared" si="14"/>
        <v>0.25</v>
      </c>
      <c r="I53" s="27"/>
      <c r="J53" s="72">
        <f>F53</f>
        <v>0.25</v>
      </c>
      <c r="K53" s="29">
        <v>1</v>
      </c>
      <c r="L53" s="73">
        <f t="shared" si="15"/>
        <v>0.25</v>
      </c>
      <c r="M53" s="27"/>
      <c r="N53" s="30">
        <f t="shared" si="13"/>
        <v>0</v>
      </c>
      <c r="O53" s="74">
        <f t="shared" si="12"/>
        <v>0</v>
      </c>
      <c r="Q53" s="107"/>
      <c r="S53" s="107"/>
      <c r="U53" s="107"/>
      <c r="W53" s="107"/>
    </row>
    <row r="54" spans="2:23" x14ac:dyDescent="0.25">
      <c r="B54" s="21" t="s">
        <v>120</v>
      </c>
      <c r="C54" s="21"/>
      <c r="D54" s="22"/>
      <c r="E54" s="23"/>
      <c r="F54" s="72">
        <f>'Proposed Rates'!D221</f>
        <v>0</v>
      </c>
      <c r="G54" s="75">
        <f>$F$18*(1+F75)</f>
        <v>2067</v>
      </c>
      <c r="H54" s="73">
        <f>G54*F54</f>
        <v>0</v>
      </c>
      <c r="I54" s="27"/>
      <c r="J54" s="72">
        <f>F54</f>
        <v>0</v>
      </c>
      <c r="K54" s="75">
        <f>$F$18*(1+J75)</f>
        <v>2067</v>
      </c>
      <c r="L54" s="73">
        <f>K54*J54</f>
        <v>0</v>
      </c>
      <c r="M54" s="27"/>
      <c r="N54" s="30"/>
      <c r="O54" s="74"/>
      <c r="Q54" s="107"/>
      <c r="S54" s="107"/>
      <c r="U54" s="107"/>
      <c r="W54" s="107"/>
    </row>
    <row r="55" spans="2:23" x14ac:dyDescent="0.25">
      <c r="B55" s="21" t="s">
        <v>35</v>
      </c>
      <c r="C55" s="21"/>
      <c r="D55" s="22"/>
      <c r="E55" s="23"/>
      <c r="F55" s="72">
        <f>'Proposed Rates'!D216</f>
        <v>6.94E-3</v>
      </c>
      <c r="G55" s="75">
        <f>$F$18</f>
        <v>2000</v>
      </c>
      <c r="H55" s="73">
        <f t="shared" si="14"/>
        <v>13.88</v>
      </c>
      <c r="I55" s="27"/>
      <c r="J55" s="72">
        <f>+F55</f>
        <v>6.94E-3</v>
      </c>
      <c r="K55" s="76">
        <f>$F$18</f>
        <v>2000</v>
      </c>
      <c r="L55" s="73">
        <f t="shared" si="15"/>
        <v>13.88</v>
      </c>
      <c r="M55" s="27"/>
      <c r="N55" s="30">
        <f t="shared" si="13"/>
        <v>0</v>
      </c>
      <c r="O55" s="74">
        <f t="shared" si="12"/>
        <v>0</v>
      </c>
      <c r="Q55" s="107"/>
      <c r="S55" s="107"/>
      <c r="U55" s="107"/>
      <c r="W55" s="107"/>
    </row>
    <row r="56" spans="2:23" x14ac:dyDescent="0.25">
      <c r="B56" s="49" t="s">
        <v>36</v>
      </c>
      <c r="C56" s="21"/>
      <c r="D56" s="22"/>
      <c r="E56" s="23"/>
      <c r="F56" s="72">
        <f>'Proposed Rates'!D226</f>
        <v>6.5000000000000002E-2</v>
      </c>
      <c r="G56" s="77">
        <f>0.65*$F$18</f>
        <v>1300</v>
      </c>
      <c r="H56" s="73">
        <f t="shared" si="14"/>
        <v>84.5</v>
      </c>
      <c r="I56" s="27"/>
      <c r="J56" s="72">
        <f>F56</f>
        <v>6.5000000000000002E-2</v>
      </c>
      <c r="K56" s="77">
        <f>$G$56</f>
        <v>1300</v>
      </c>
      <c r="L56" s="73">
        <f t="shared" si="15"/>
        <v>84.5</v>
      </c>
      <c r="M56" s="27"/>
      <c r="N56" s="30">
        <f t="shared" si="13"/>
        <v>0</v>
      </c>
      <c r="O56" s="74">
        <f t="shared" si="12"/>
        <v>0</v>
      </c>
      <c r="Q56" s="107"/>
      <c r="S56" s="107"/>
      <c r="U56" s="107"/>
      <c r="W56" s="107"/>
    </row>
    <row r="57" spans="2:23" x14ac:dyDescent="0.25">
      <c r="B57" s="49" t="s">
        <v>37</v>
      </c>
      <c r="C57" s="21"/>
      <c r="D57" s="22"/>
      <c r="E57" s="23"/>
      <c r="F57" s="72">
        <f>'Proposed Rates'!D227</f>
        <v>9.5000000000000001E-2</v>
      </c>
      <c r="G57" s="77">
        <f>0.17*$F$18</f>
        <v>340</v>
      </c>
      <c r="H57" s="73">
        <f t="shared" si="14"/>
        <v>32.299999999999997</v>
      </c>
      <c r="I57" s="27"/>
      <c r="J57" s="72">
        <f>F57</f>
        <v>9.5000000000000001E-2</v>
      </c>
      <c r="K57" s="77">
        <f>$G$57</f>
        <v>340</v>
      </c>
      <c r="L57" s="73">
        <f t="shared" si="15"/>
        <v>32.299999999999997</v>
      </c>
      <c r="M57" s="27"/>
      <c r="N57" s="30">
        <f t="shared" si="13"/>
        <v>0</v>
      </c>
      <c r="O57" s="74">
        <f t="shared" si="12"/>
        <v>0</v>
      </c>
      <c r="Q57" s="107"/>
      <c r="S57" s="107"/>
      <c r="U57" s="107"/>
      <c r="W57" s="107"/>
    </row>
    <row r="58" spans="2:23" x14ac:dyDescent="0.25">
      <c r="B58" s="11" t="s">
        <v>38</v>
      </c>
      <c r="C58" s="21"/>
      <c r="D58" s="22"/>
      <c r="E58" s="23"/>
      <c r="F58" s="72">
        <f>'Proposed Rates'!D228</f>
        <v>0.13200000000000001</v>
      </c>
      <c r="G58" s="77">
        <f>0.18*$F$18</f>
        <v>360</v>
      </c>
      <c r="H58" s="73">
        <f t="shared" si="14"/>
        <v>47.52</v>
      </c>
      <c r="I58" s="27"/>
      <c r="J58" s="72">
        <f>F58</f>
        <v>0.13200000000000001</v>
      </c>
      <c r="K58" s="77">
        <f>$G$58</f>
        <v>360</v>
      </c>
      <c r="L58" s="73">
        <f t="shared" si="15"/>
        <v>47.52</v>
      </c>
      <c r="M58" s="27"/>
      <c r="N58" s="30">
        <f t="shared" si="13"/>
        <v>0</v>
      </c>
      <c r="O58" s="74">
        <f t="shared" si="12"/>
        <v>0</v>
      </c>
      <c r="Q58" s="107"/>
      <c r="S58" s="107"/>
      <c r="U58" s="107"/>
      <c r="W58" s="107"/>
    </row>
    <row r="59" spans="2:23" s="85" customFormat="1" x14ac:dyDescent="0.25">
      <c r="B59" s="78" t="s">
        <v>39</v>
      </c>
      <c r="C59" s="79"/>
      <c r="D59" s="80"/>
      <c r="E59" s="81"/>
      <c r="F59" s="72">
        <f>'Proposed Rates'!D229</f>
        <v>7.6999999999999999E-2</v>
      </c>
      <c r="G59" s="82">
        <v>750</v>
      </c>
      <c r="H59" s="73">
        <f>G59*F59</f>
        <v>57.75</v>
      </c>
      <c r="I59" s="83"/>
      <c r="J59" s="72">
        <f>F59</f>
        <v>7.6999999999999999E-2</v>
      </c>
      <c r="K59" s="82">
        <f>$G$59</f>
        <v>750</v>
      </c>
      <c r="L59" s="73">
        <f>K59*J59</f>
        <v>57.75</v>
      </c>
      <c r="M59" s="83"/>
      <c r="N59" s="84">
        <f t="shared" si="13"/>
        <v>0</v>
      </c>
      <c r="O59" s="74">
        <f t="shared" si="12"/>
        <v>0</v>
      </c>
      <c r="Q59" s="143"/>
      <c r="R59" s="204"/>
      <c r="S59" s="143"/>
      <c r="T59" s="204"/>
      <c r="U59" s="143"/>
      <c r="V59" s="204"/>
      <c r="W59" s="143"/>
    </row>
    <row r="60" spans="2:23" s="85" customFormat="1" ht="13.8" thickBot="1" x14ac:dyDescent="0.3">
      <c r="B60" s="78" t="s">
        <v>40</v>
      </c>
      <c r="C60" s="79"/>
      <c r="D60" s="80"/>
      <c r="E60" s="81"/>
      <c r="F60" s="72">
        <f>'Proposed Rates'!D230</f>
        <v>0.09</v>
      </c>
      <c r="G60" s="82">
        <f>F18-G59</f>
        <v>1250</v>
      </c>
      <c r="H60" s="73">
        <f>G60*F60</f>
        <v>112.5</v>
      </c>
      <c r="I60" s="83"/>
      <c r="J60" s="72">
        <f>F60</f>
        <v>0.09</v>
      </c>
      <c r="K60" s="82">
        <f>$G$60</f>
        <v>1250</v>
      </c>
      <c r="L60" s="73">
        <f>K60*J60</f>
        <v>112.5</v>
      </c>
      <c r="M60" s="83"/>
      <c r="N60" s="84">
        <f t="shared" si="13"/>
        <v>0</v>
      </c>
      <c r="O60" s="74">
        <f t="shared" si="12"/>
        <v>0</v>
      </c>
      <c r="Q60" s="143"/>
      <c r="R60" s="204"/>
      <c r="S60" s="143"/>
      <c r="T60" s="204"/>
      <c r="U60" s="143"/>
      <c r="V60" s="204"/>
      <c r="W60" s="143"/>
    </row>
    <row r="61" spans="2:23" ht="8.25" customHeight="1" thickBot="1" x14ac:dyDescent="0.3">
      <c r="B61" s="86"/>
      <c r="C61" s="87"/>
      <c r="D61" s="88"/>
      <c r="E61" s="87"/>
      <c r="F61" s="89"/>
      <c r="G61" s="90"/>
      <c r="H61" s="91"/>
      <c r="I61" s="92"/>
      <c r="J61" s="89"/>
      <c r="K61" s="93"/>
      <c r="L61" s="91"/>
      <c r="M61" s="92"/>
      <c r="N61" s="94"/>
      <c r="O61" s="95"/>
      <c r="Q61" s="107"/>
      <c r="S61" s="107"/>
      <c r="U61" s="107"/>
      <c r="W61" s="107"/>
    </row>
    <row r="62" spans="2:23" x14ac:dyDescent="0.25">
      <c r="B62" s="96" t="s">
        <v>41</v>
      </c>
      <c r="C62" s="21"/>
      <c r="D62" s="21"/>
      <c r="E62" s="21"/>
      <c r="F62" s="97"/>
      <c r="G62" s="98"/>
      <c r="H62" s="99">
        <f>SUM(H51:H58,H50)</f>
        <v>275.53781000000004</v>
      </c>
      <c r="I62" s="100"/>
      <c r="J62" s="101"/>
      <c r="K62" s="101"/>
      <c r="L62" s="254">
        <f>SUM(L51:L58,L50)</f>
        <v>280.50054</v>
      </c>
      <c r="M62" s="102"/>
      <c r="N62" s="103">
        <f t="shared" ref="N62" si="16">L62-H62</f>
        <v>4.962729999999965</v>
      </c>
      <c r="O62" s="104">
        <f t="shared" ref="O62" si="17">IF((H62)=0,"",(N62/H62))</f>
        <v>1.8011067156264195E-2</v>
      </c>
      <c r="Q62" s="102"/>
      <c r="S62" s="102"/>
      <c r="U62" s="102"/>
      <c r="W62" s="102"/>
    </row>
    <row r="63" spans="2:23" x14ac:dyDescent="0.25">
      <c r="B63" s="105" t="s">
        <v>42</v>
      </c>
      <c r="C63" s="21"/>
      <c r="D63" s="21"/>
      <c r="E63" s="21"/>
      <c r="F63" s="106">
        <v>0.13</v>
      </c>
      <c r="G63" s="107"/>
      <c r="H63" s="108">
        <f>H62*F63</f>
        <v>35.819915300000005</v>
      </c>
      <c r="I63" s="109"/>
      <c r="J63" s="110">
        <v>0.13</v>
      </c>
      <c r="K63" s="109"/>
      <c r="L63" s="113">
        <f>L62*J63</f>
        <v>36.4650702</v>
      </c>
      <c r="M63" s="112"/>
      <c r="N63" s="113">
        <f t="shared" si="13"/>
        <v>0.64515489999999431</v>
      </c>
      <c r="O63" s="114">
        <f t="shared" si="12"/>
        <v>1.8011067156264163E-2</v>
      </c>
      <c r="Q63" s="112"/>
      <c r="S63" s="112"/>
      <c r="U63" s="112"/>
      <c r="W63" s="112"/>
    </row>
    <row r="64" spans="2:23" x14ac:dyDescent="0.25">
      <c r="B64" s="250" t="s">
        <v>43</v>
      </c>
      <c r="C64" s="21"/>
      <c r="D64" s="21"/>
      <c r="E64" s="21"/>
      <c r="F64" s="106"/>
      <c r="G64" s="107"/>
      <c r="H64" s="99">
        <f>SUM(H62:H63)</f>
        <v>311.35772530000003</v>
      </c>
      <c r="I64" s="109"/>
      <c r="J64" s="110"/>
      <c r="K64" s="109"/>
      <c r="L64" s="103">
        <f>SUM(L62:L63)</f>
        <v>316.96561020000001</v>
      </c>
      <c r="M64" s="112"/>
      <c r="N64" s="103">
        <f t="shared" si="13"/>
        <v>5.6078848999999877</v>
      </c>
      <c r="O64" s="104">
        <f t="shared" si="12"/>
        <v>1.8011067156264285E-2</v>
      </c>
      <c r="Q64" s="112"/>
      <c r="S64" s="112"/>
      <c r="U64" s="112"/>
      <c r="W64" s="112"/>
    </row>
    <row r="65" spans="2:23" x14ac:dyDescent="0.25">
      <c r="B65" s="249" t="s">
        <v>137</v>
      </c>
      <c r="C65" s="21"/>
      <c r="D65" s="21"/>
      <c r="E65" s="21"/>
      <c r="F65" s="106">
        <v>-0.08</v>
      </c>
      <c r="G65" s="107"/>
      <c r="H65" s="108">
        <f>H62*F65</f>
        <v>-22.043024800000005</v>
      </c>
      <c r="I65" s="109"/>
      <c r="J65" s="106">
        <v>-0.08</v>
      </c>
      <c r="K65" s="109"/>
      <c r="L65" s="113">
        <f>L62*J65</f>
        <v>-22.440043200000002</v>
      </c>
      <c r="M65" s="112"/>
      <c r="N65" s="113">
        <f t="shared" si="13"/>
        <v>-0.39701839999999677</v>
      </c>
      <c r="O65" s="114">
        <f t="shared" si="12"/>
        <v>1.8011067156264174E-2</v>
      </c>
      <c r="Q65" s="112"/>
      <c r="S65" s="112"/>
      <c r="U65" s="112"/>
      <c r="W65" s="112"/>
    </row>
    <row r="66" spans="2:23" ht="13.8" thickBot="1" x14ac:dyDescent="0.3">
      <c r="B66" s="294" t="s">
        <v>138</v>
      </c>
      <c r="C66" s="294"/>
      <c r="D66" s="294"/>
      <c r="E66" s="21"/>
      <c r="F66" s="116"/>
      <c r="G66" s="107"/>
      <c r="H66" s="99">
        <f>SUM(H64:H65)</f>
        <v>289.31470050000001</v>
      </c>
      <c r="I66" s="109"/>
      <c r="J66" s="109"/>
      <c r="K66" s="109"/>
      <c r="L66" s="251">
        <f>SUM(L64:L65)</f>
        <v>294.52556700000002</v>
      </c>
      <c r="M66" s="112"/>
      <c r="N66" s="103">
        <f t="shared" si="13"/>
        <v>5.2108665000000087</v>
      </c>
      <c r="O66" s="104">
        <f t="shared" si="12"/>
        <v>1.8011067156264354E-2</v>
      </c>
      <c r="Q66" s="112"/>
      <c r="S66" s="112"/>
      <c r="U66" s="112"/>
      <c r="W66" s="112"/>
    </row>
    <row r="67" spans="2:23" s="85" customFormat="1" ht="8.25" customHeight="1" thickBot="1" x14ac:dyDescent="0.3">
      <c r="B67" s="117"/>
      <c r="C67" s="118"/>
      <c r="D67" s="119"/>
      <c r="E67" s="118"/>
      <c r="F67" s="89"/>
      <c r="G67" s="120"/>
      <c r="H67" s="91"/>
      <c r="I67" s="121"/>
      <c r="J67" s="89"/>
      <c r="K67" s="122"/>
      <c r="L67" s="91"/>
      <c r="M67" s="121"/>
      <c r="N67" s="123"/>
      <c r="O67" s="95"/>
      <c r="Q67" s="143"/>
      <c r="R67" s="204"/>
      <c r="S67" s="143"/>
      <c r="T67" s="204"/>
      <c r="U67" s="143"/>
      <c r="V67" s="204"/>
      <c r="W67" s="143"/>
    </row>
    <row r="68" spans="2:23" s="85" customFormat="1" x14ac:dyDescent="0.25">
      <c r="B68" s="124" t="s">
        <v>44</v>
      </c>
      <c r="C68" s="79"/>
      <c r="D68" s="79"/>
      <c r="E68" s="79"/>
      <c r="F68" s="125"/>
      <c r="G68" s="126"/>
      <c r="H68" s="127">
        <f>SUM(H59:H60,H50,H51:H55)</f>
        <v>281.46780999999999</v>
      </c>
      <c r="I68" s="128"/>
      <c r="J68" s="129"/>
      <c r="K68" s="129"/>
      <c r="L68" s="259">
        <f>SUM(L59:L60,L50,L51:L55)</f>
        <v>286.43053999999995</v>
      </c>
      <c r="M68" s="130"/>
      <c r="N68" s="131">
        <f t="shared" ref="N68:N72" si="18">L68-H68</f>
        <v>4.962729999999965</v>
      </c>
      <c r="O68" s="104">
        <f t="shared" ref="O68:O72" si="19">IF((H68)=0,"",(N68/H68))</f>
        <v>1.7631607678334389E-2</v>
      </c>
      <c r="Q68" s="130"/>
      <c r="R68" s="204"/>
      <c r="S68" s="130"/>
      <c r="T68" s="204"/>
      <c r="U68" s="130"/>
      <c r="V68" s="204"/>
      <c r="W68" s="130"/>
    </row>
    <row r="69" spans="2:23" s="85" customFormat="1" x14ac:dyDescent="0.25">
      <c r="B69" s="132" t="s">
        <v>42</v>
      </c>
      <c r="C69" s="79"/>
      <c r="D69" s="79"/>
      <c r="E69" s="79"/>
      <c r="F69" s="133">
        <v>0.13</v>
      </c>
      <c r="G69" s="126"/>
      <c r="H69" s="134">
        <f>H68*F69</f>
        <v>36.590815300000003</v>
      </c>
      <c r="I69" s="135"/>
      <c r="J69" s="136">
        <v>0.13</v>
      </c>
      <c r="K69" s="137"/>
      <c r="L69" s="140">
        <f>L68*J69</f>
        <v>37.235970199999997</v>
      </c>
      <c r="M69" s="139"/>
      <c r="N69" s="140">
        <f t="shared" si="18"/>
        <v>0.64515489999999431</v>
      </c>
      <c r="O69" s="114">
        <f t="shared" si="19"/>
        <v>1.7631607678334358E-2</v>
      </c>
      <c r="Q69" s="139"/>
      <c r="R69" s="204"/>
      <c r="S69" s="139"/>
      <c r="T69" s="204"/>
      <c r="U69" s="139"/>
      <c r="V69" s="204"/>
      <c r="W69" s="139"/>
    </row>
    <row r="70" spans="2:23" s="85" customFormat="1" x14ac:dyDescent="0.25">
      <c r="B70" s="258" t="s">
        <v>43</v>
      </c>
      <c r="C70" s="79"/>
      <c r="D70" s="79"/>
      <c r="E70" s="79"/>
      <c r="F70" s="142"/>
      <c r="G70" s="143"/>
      <c r="H70" s="127">
        <f>H68+H69</f>
        <v>318.05862530000002</v>
      </c>
      <c r="I70" s="135"/>
      <c r="J70" s="135"/>
      <c r="K70" s="135"/>
      <c r="L70" s="131">
        <f>L68+L69</f>
        <v>323.66651019999995</v>
      </c>
      <c r="M70" s="139"/>
      <c r="N70" s="131">
        <f t="shared" si="18"/>
        <v>5.6078848999999309</v>
      </c>
      <c r="O70" s="104">
        <f t="shared" si="19"/>
        <v>1.7631607678334296E-2</v>
      </c>
      <c r="Q70" s="139"/>
      <c r="R70" s="204"/>
      <c r="S70" s="139"/>
      <c r="T70" s="204"/>
      <c r="U70" s="139"/>
      <c r="V70" s="204"/>
      <c r="W70" s="139"/>
    </row>
    <row r="71" spans="2:23" s="85" customFormat="1" x14ac:dyDescent="0.25">
      <c r="B71" s="249" t="s">
        <v>137</v>
      </c>
      <c r="C71" s="21"/>
      <c r="D71" s="21"/>
      <c r="E71" s="79"/>
      <c r="F71" s="260">
        <v>-0.08</v>
      </c>
      <c r="G71" s="143"/>
      <c r="H71" s="134">
        <f>H68*F71</f>
        <v>-22.517424800000001</v>
      </c>
      <c r="I71" s="135"/>
      <c r="J71" s="261">
        <v>-0.08</v>
      </c>
      <c r="K71" s="135"/>
      <c r="L71" s="140">
        <f>L68*J71</f>
        <v>-22.914443199999997</v>
      </c>
      <c r="M71" s="139"/>
      <c r="N71" s="140">
        <f t="shared" si="18"/>
        <v>-0.39701839999999677</v>
      </c>
      <c r="O71" s="114">
        <f t="shared" si="19"/>
        <v>1.7631607678334368E-2</v>
      </c>
      <c r="Q71" s="139"/>
      <c r="R71" s="204"/>
      <c r="S71" s="139"/>
      <c r="T71" s="204"/>
      <c r="U71" s="139"/>
      <c r="V71" s="204"/>
      <c r="W71" s="139"/>
    </row>
    <row r="72" spans="2:23" s="85" customFormat="1" ht="13.8" thickBot="1" x14ac:dyDescent="0.3">
      <c r="B72" s="294" t="s">
        <v>138</v>
      </c>
      <c r="C72" s="294"/>
      <c r="D72" s="294"/>
      <c r="E72" s="79"/>
      <c r="F72" s="142"/>
      <c r="G72" s="143"/>
      <c r="H72" s="127">
        <f>SUM(H70:H71)</f>
        <v>295.5412005</v>
      </c>
      <c r="I72" s="135"/>
      <c r="J72" s="135"/>
      <c r="K72" s="135"/>
      <c r="L72" s="262">
        <f>SUM(L70:L71)</f>
        <v>300.75206699999995</v>
      </c>
      <c r="M72" s="139"/>
      <c r="N72" s="131">
        <f t="shared" si="18"/>
        <v>5.2108664999999519</v>
      </c>
      <c r="O72" s="104">
        <f t="shared" si="19"/>
        <v>1.7631607678334351E-2</v>
      </c>
      <c r="Q72" s="139"/>
      <c r="R72" s="204"/>
      <c r="S72" s="139"/>
      <c r="T72" s="204"/>
      <c r="U72" s="139"/>
      <c r="V72" s="204"/>
      <c r="W72" s="139"/>
    </row>
    <row r="73" spans="2:23" s="85" customFormat="1" ht="8.25" customHeight="1" thickBot="1" x14ac:dyDescent="0.3">
      <c r="B73" s="117"/>
      <c r="C73" s="118"/>
      <c r="D73" s="119"/>
      <c r="E73" s="118"/>
      <c r="F73" s="144"/>
      <c r="G73" s="145"/>
      <c r="H73" s="146"/>
      <c r="I73" s="147"/>
      <c r="J73" s="144"/>
      <c r="K73" s="120"/>
      <c r="L73" s="148"/>
      <c r="M73" s="121"/>
      <c r="N73" s="149"/>
      <c r="O73" s="95"/>
      <c r="Q73" s="143"/>
      <c r="R73" s="204"/>
      <c r="S73" s="143"/>
      <c r="T73" s="204"/>
      <c r="U73" s="143"/>
      <c r="V73" s="204"/>
      <c r="W73" s="143"/>
    </row>
    <row r="74" spans="2:23" x14ac:dyDescent="0.25">
      <c r="L74" s="150"/>
    </row>
    <row r="75" spans="2:23" x14ac:dyDescent="0.25">
      <c r="B75" s="12" t="s">
        <v>45</v>
      </c>
      <c r="F75" s="151">
        <f>'Proposed Rates'!D202</f>
        <v>3.3500000000000002E-2</v>
      </c>
      <c r="J75" s="151">
        <f>+'Res (100)'!J74</f>
        <v>3.3500000000000002E-2</v>
      </c>
    </row>
    <row r="78" spans="2:23" x14ac:dyDescent="0.25">
      <c r="B78" s="6" t="s">
        <v>41</v>
      </c>
      <c r="F78" s="150"/>
      <c r="H78" s="150">
        <f>+H62-H31-H40-H41-H42-H43</f>
        <v>279.59781000000004</v>
      </c>
      <c r="L78" s="150">
        <f>+L62-L31-L40-L41-L42-L43</f>
        <v>282.90054000000003</v>
      </c>
      <c r="N78" s="150">
        <f>L78-H78</f>
        <v>3.3027299999999968</v>
      </c>
      <c r="O78" s="286">
        <f>IF((H78)=0,"",(N78/H78))</f>
        <v>1.1812431578058485E-2</v>
      </c>
    </row>
    <row r="79" spans="2:23" x14ac:dyDescent="0.25">
      <c r="B79" s="6" t="s">
        <v>42</v>
      </c>
      <c r="F79" s="6">
        <v>0.13</v>
      </c>
      <c r="H79" s="150">
        <f>H78*F79</f>
        <v>36.347715300000004</v>
      </c>
      <c r="J79" s="6">
        <v>0.13</v>
      </c>
      <c r="L79" s="150">
        <f>L78*J79</f>
        <v>36.777070200000004</v>
      </c>
      <c r="N79" s="150">
        <f t="shared" ref="N79:N80" si="20">L79-H79</f>
        <v>0.42935489999999987</v>
      </c>
      <c r="O79" s="286">
        <f>IF((H79)=0,"",(N79/H79))</f>
        <v>1.1812431578058493E-2</v>
      </c>
    </row>
    <row r="80" spans="2:23" x14ac:dyDescent="0.25">
      <c r="B80" s="6" t="s">
        <v>143</v>
      </c>
      <c r="H80" s="150">
        <f>H78+H79</f>
        <v>315.94552530000004</v>
      </c>
      <c r="L80" s="150">
        <f>L78+L79</f>
        <v>319.67761020000006</v>
      </c>
      <c r="N80" s="150">
        <f t="shared" si="20"/>
        <v>3.732084900000018</v>
      </c>
      <c r="O80" s="286">
        <f>IF((H80)=0,"",(N80/H80))</f>
        <v>1.1812431578058552E-2</v>
      </c>
    </row>
    <row r="84" spans="1:23" ht="13.5" customHeight="1" x14ac:dyDescent="0.25">
      <c r="Q84" s="202"/>
      <c r="R84" s="202"/>
      <c r="S84" s="6"/>
      <c r="T84" s="6"/>
      <c r="U84" s="6"/>
      <c r="V84" s="6"/>
      <c r="W84" s="6"/>
    </row>
    <row r="85" spans="1:23" ht="12" customHeight="1" x14ac:dyDescent="0.25">
      <c r="A85" s="6" t="s">
        <v>46</v>
      </c>
      <c r="Q85" s="202"/>
      <c r="R85" s="202"/>
      <c r="S85" s="6"/>
      <c r="T85" s="6"/>
      <c r="U85" s="6"/>
      <c r="V85" s="6"/>
      <c r="W85" s="6"/>
    </row>
    <row r="86" spans="1:23" x14ac:dyDescent="0.25">
      <c r="A86" s="6" t="s">
        <v>47</v>
      </c>
      <c r="Q86" s="202"/>
      <c r="R86" s="202"/>
      <c r="S86" s="6"/>
      <c r="T86" s="6"/>
      <c r="U86" s="6"/>
      <c r="V86" s="6"/>
      <c r="W86" s="6"/>
    </row>
    <row r="87" spans="1:23" x14ac:dyDescent="0.25">
      <c r="Q87" s="202"/>
      <c r="R87" s="202"/>
      <c r="S87" s="6"/>
      <c r="T87" s="6"/>
      <c r="U87" s="6"/>
      <c r="V87" s="6"/>
      <c r="W87" s="6"/>
    </row>
    <row r="88" spans="1:23" x14ac:dyDescent="0.25">
      <c r="A88" s="153" t="s">
        <v>133</v>
      </c>
      <c r="Q88" s="202"/>
      <c r="R88" s="202"/>
      <c r="S88" s="6"/>
      <c r="T88" s="6"/>
      <c r="U88" s="6"/>
      <c r="V88" s="6"/>
      <c r="W88" s="6"/>
    </row>
    <row r="89" spans="1:23" x14ac:dyDescent="0.25">
      <c r="A89" s="11" t="s">
        <v>48</v>
      </c>
      <c r="Q89" s="202"/>
      <c r="R89" s="202"/>
      <c r="S89" s="6"/>
      <c r="T89" s="6"/>
      <c r="U89" s="6"/>
      <c r="V89" s="6"/>
      <c r="W89" s="6"/>
    </row>
    <row r="90" spans="1:23" x14ac:dyDescent="0.25">
      <c r="Q90" s="202"/>
      <c r="R90" s="202"/>
      <c r="S90" s="6"/>
      <c r="T90" s="6"/>
      <c r="U90" s="6"/>
      <c r="V90" s="6"/>
      <c r="W90" s="6"/>
    </row>
    <row r="91" spans="1:23" x14ac:dyDescent="0.25">
      <c r="A91" s="6" t="s">
        <v>132</v>
      </c>
      <c r="Q91" s="202"/>
      <c r="R91" s="202"/>
      <c r="S91" s="6"/>
      <c r="T91" s="6"/>
      <c r="U91" s="6"/>
      <c r="V91" s="6"/>
      <c r="W91" s="6"/>
    </row>
    <row r="92" spans="1:23" x14ac:dyDescent="0.25">
      <c r="A92" s="6" t="s">
        <v>49</v>
      </c>
      <c r="Q92" s="202"/>
      <c r="R92" s="202"/>
      <c r="S92" s="6"/>
      <c r="T92" s="6"/>
      <c r="U92" s="6"/>
      <c r="V92" s="6"/>
      <c r="W92" s="6"/>
    </row>
    <row r="93" spans="1:23" x14ac:dyDescent="0.25">
      <c r="A93" s="6" t="s">
        <v>50</v>
      </c>
      <c r="Q93" s="202"/>
      <c r="R93" s="202"/>
      <c r="S93" s="6"/>
      <c r="T93" s="6"/>
      <c r="U93" s="6"/>
      <c r="V93" s="6"/>
      <c r="W93" s="6"/>
    </row>
    <row r="94" spans="1:23" x14ac:dyDescent="0.25">
      <c r="A94" s="6" t="s">
        <v>51</v>
      </c>
      <c r="Q94" s="202"/>
      <c r="R94" s="202"/>
      <c r="S94" s="6"/>
      <c r="T94" s="6"/>
      <c r="U94" s="6"/>
      <c r="V94" s="6"/>
      <c r="W94" s="6"/>
    </row>
    <row r="95" spans="1:23" x14ac:dyDescent="0.25">
      <c r="A95" s="6" t="s">
        <v>52</v>
      </c>
      <c r="Q95" s="202"/>
      <c r="R95" s="202"/>
      <c r="S95" s="6"/>
      <c r="T95" s="6"/>
      <c r="U95" s="6"/>
      <c r="V95" s="6"/>
      <c r="W95" s="6"/>
    </row>
    <row r="96" spans="1:23" x14ac:dyDescent="0.25">
      <c r="Q96" s="202"/>
      <c r="R96" s="202"/>
      <c r="S96" s="6"/>
      <c r="T96" s="6"/>
      <c r="U96" s="6"/>
      <c r="V96" s="6"/>
      <c r="W96" s="6"/>
    </row>
    <row r="97" spans="1:23" x14ac:dyDescent="0.25">
      <c r="A97" s="152"/>
      <c r="B97" s="6" t="s">
        <v>53</v>
      </c>
      <c r="Q97" s="202"/>
      <c r="R97" s="202"/>
      <c r="S97" s="6"/>
      <c r="T97" s="6"/>
      <c r="U97" s="6"/>
      <c r="V97" s="6"/>
      <c r="W97" s="6"/>
    </row>
    <row r="98" spans="1:23" x14ac:dyDescent="0.25">
      <c r="Q98" s="202"/>
      <c r="R98" s="202"/>
      <c r="S98" s="6"/>
      <c r="T98" s="6"/>
      <c r="U98" s="6"/>
      <c r="V98" s="6"/>
      <c r="W98" s="6"/>
    </row>
    <row r="99" spans="1:23" x14ac:dyDescent="0.25">
      <c r="B99" s="153" t="s">
        <v>54</v>
      </c>
      <c r="Q99" s="202"/>
      <c r="R99" s="202"/>
      <c r="S99" s="6"/>
      <c r="T99" s="6"/>
      <c r="U99" s="6"/>
      <c r="V99" s="6"/>
      <c r="W99" s="6"/>
    </row>
  </sheetData>
  <sheetProtection selectLockedCells="1"/>
  <mergeCells count="10">
    <mergeCell ref="B66:D66"/>
    <mergeCell ref="B72:D72"/>
    <mergeCell ref="A3:K3"/>
    <mergeCell ref="D14:O14"/>
    <mergeCell ref="F20:H20"/>
    <mergeCell ref="J20:L20"/>
    <mergeCell ref="N20:O20"/>
    <mergeCell ref="D21:D22"/>
    <mergeCell ref="N21:N22"/>
    <mergeCell ref="O21:O22"/>
  </mergeCells>
  <dataValidations count="3">
    <dataValidation type="list" allowBlank="1" showInputMessage="1" showErrorMessage="1" sqref="E48:E49 E73 E67 E51:E61 E23:E38 E40:E46">
      <formula1>#REF!</formula1>
    </dataValidation>
    <dataValidation type="list" allowBlank="1" showInputMessage="1" showErrorMessage="1" prompt="Select Charge Unit - monthly, per kWh, per kW" sqref="D73 D67 D23:D38 D51:D61 D48:D49 D40:D46">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2" manualBreakCount="2">
    <brk id="15" max="71" man="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Option Button 1">
              <controlPr defaultSize="0" autoFill="0" autoLine="0" autoPict="0">
                <anchor moveWithCells="1">
                  <from>
                    <xdr:col>3</xdr:col>
                    <xdr:colOff>624840</xdr:colOff>
                    <xdr:row>9</xdr:row>
                    <xdr:rowOff>198120</xdr:rowOff>
                  </from>
                  <to>
                    <xdr:col>5</xdr:col>
                    <xdr:colOff>800100</xdr:colOff>
                    <xdr:row>10</xdr:row>
                    <xdr:rowOff>91440</xdr:rowOff>
                  </to>
                </anchor>
              </controlPr>
            </control>
          </mc:Choice>
        </mc:AlternateContent>
        <mc:AlternateContent xmlns:mc="http://schemas.openxmlformats.org/markup-compatibility/2006">
          <mc:Choice Requires="x14">
            <control shapeId="130050" r:id="rId5" name="Option Button 2">
              <controlPr defaultSize="0" autoFill="0" autoLine="0" autoPict="0">
                <anchor moveWithCells="1">
                  <from>
                    <xdr:col>5</xdr:col>
                    <xdr:colOff>472440</xdr:colOff>
                    <xdr:row>9</xdr:row>
                    <xdr:rowOff>167640</xdr:rowOff>
                  </from>
                  <to>
                    <xdr:col>9</xdr:col>
                    <xdr:colOff>533400</xdr:colOff>
                    <xdr:row>10</xdr:row>
                    <xdr:rowOff>160020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W92"/>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5.44140625" style="6" customWidth="1"/>
    <col min="7" max="7" width="7.44140625" style="6" bestFit="1" customWidth="1"/>
    <col min="8" max="8" width="8.88671875" style="6" bestFit="1" customWidth="1"/>
    <col min="9" max="9" width="2.88671875" style="6" customWidth="1"/>
    <col min="10" max="10" width="9.88671875" style="6" bestFit="1" customWidth="1"/>
    <col min="11" max="11" width="7.44140625" style="6" bestFit="1" customWidth="1"/>
    <col min="12" max="12" width="8.88671875" style="6" bestFit="1" customWidth="1"/>
    <col min="13" max="13" width="2.88671875" style="6" customWidth="1"/>
    <col min="14" max="14" width="9.21875" style="6" bestFit="1" customWidth="1"/>
    <col min="15" max="15" width="10" style="6" bestFit="1" customWidth="1"/>
    <col min="16" max="16" width="3.88671875" style="6" customWidth="1"/>
    <col min="17" max="17" width="2.6640625" style="203" customWidth="1"/>
    <col min="18" max="18" width="4.5546875" style="203" customWidth="1"/>
    <col min="19" max="19" width="2.6640625" style="203" bestFit="1" customWidth="1"/>
    <col min="20" max="20" width="4.5546875" style="203" customWidth="1"/>
    <col min="21" max="21" width="2.6640625" style="203" bestFit="1" customWidth="1"/>
    <col min="22" max="22" width="4.5546875" style="203" customWidth="1"/>
    <col min="23" max="23" width="2.6640625" style="203" bestFit="1"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8"/>
      <c r="D10" s="168"/>
      <c r="E10" s="168"/>
      <c r="F10" s="166" t="s">
        <v>134</v>
      </c>
      <c r="G10" s="168"/>
      <c r="H10" s="168"/>
      <c r="I10" s="168"/>
      <c r="J10" s="168"/>
      <c r="K10" s="168"/>
      <c r="L10" s="168"/>
      <c r="M10" s="168"/>
      <c r="N10" s="168"/>
      <c r="O10" s="168"/>
      <c r="P10"/>
    </row>
    <row r="11" spans="1:23" ht="18.75" customHeight="1" x14ac:dyDescent="0.3">
      <c r="C11" s="168"/>
      <c r="D11" s="168"/>
      <c r="E11" s="168"/>
      <c r="F11" s="168" t="s">
        <v>0</v>
      </c>
      <c r="G11" s="168"/>
      <c r="H11" s="168"/>
      <c r="I11" s="168"/>
      <c r="J11" s="168"/>
      <c r="K11" s="168"/>
      <c r="L11" s="168"/>
      <c r="M11" s="168"/>
      <c r="N11" s="168"/>
      <c r="O11" s="168"/>
      <c r="P11"/>
    </row>
    <row r="12" spans="1:23" ht="7.5" customHeight="1" x14ac:dyDescent="0.25">
      <c r="L12"/>
      <c r="M12"/>
      <c r="N12"/>
      <c r="O12"/>
      <c r="P12"/>
    </row>
    <row r="13" spans="1:23" ht="7.5" customHeight="1" x14ac:dyDescent="0.25">
      <c r="L13"/>
      <c r="M13"/>
      <c r="N13"/>
      <c r="O13"/>
      <c r="P13"/>
    </row>
    <row r="14" spans="1:23" ht="15.6" x14ac:dyDescent="0.25">
      <c r="B14" s="7" t="s">
        <v>1</v>
      </c>
      <c r="D14" s="302" t="s">
        <v>55</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5000</v>
      </c>
      <c r="G18" s="12" t="s">
        <v>6</v>
      </c>
    </row>
    <row r="19" spans="2:23" x14ac:dyDescent="0.25">
      <c r="B19" s="11"/>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'Proposed Rates'!D8</f>
        <v>17.89</v>
      </c>
      <c r="G23" s="25">
        <v>1</v>
      </c>
      <c r="H23" s="26">
        <f>G23*F23</f>
        <v>17.89</v>
      </c>
      <c r="I23" s="27"/>
      <c r="J23" s="28">
        <f>+'Proposed Rates'!E8</f>
        <v>18.600000000000001</v>
      </c>
      <c r="K23" s="29">
        <v>1</v>
      </c>
      <c r="L23" s="26">
        <f>K23*J23</f>
        <v>18.600000000000001</v>
      </c>
      <c r="M23" s="27"/>
      <c r="N23" s="30">
        <f>L23-H23</f>
        <v>0.71000000000000085</v>
      </c>
      <c r="O23" s="31">
        <f>IF((H23)=0,"",(N23/H23))</f>
        <v>3.9686975964225872E-2</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'Proposed Rates'!D21</f>
        <v>2.2700000000000001E-2</v>
      </c>
      <c r="G29" s="25">
        <f>$F$18</f>
        <v>5000</v>
      </c>
      <c r="H29" s="26">
        <f t="shared" si="0"/>
        <v>113.50000000000001</v>
      </c>
      <c r="I29" s="27"/>
      <c r="J29" s="28">
        <f>+'Proposed Rates'!E21</f>
        <v>2.3800000000000002E-2</v>
      </c>
      <c r="K29" s="25">
        <f>$F$18</f>
        <v>5000</v>
      </c>
      <c r="L29" s="26">
        <f t="shared" si="1"/>
        <v>119.00000000000001</v>
      </c>
      <c r="M29" s="27"/>
      <c r="N29" s="30">
        <f t="shared" si="2"/>
        <v>5.5</v>
      </c>
      <c r="O29" s="31">
        <f t="shared" si="3"/>
        <v>4.8458149779735678E-2</v>
      </c>
      <c r="Q29" s="107"/>
      <c r="S29" s="107"/>
      <c r="U29" s="107"/>
      <c r="W29" s="107"/>
    </row>
    <row r="30" spans="2:23" x14ac:dyDescent="0.25">
      <c r="B30" s="21" t="s">
        <v>21</v>
      </c>
      <c r="C30" s="21"/>
      <c r="D30" s="22"/>
      <c r="E30" s="23"/>
      <c r="F30" s="24"/>
      <c r="G30" s="25">
        <f t="shared" ref="G30" si="4">$F$18</f>
        <v>5000</v>
      </c>
      <c r="H30" s="26">
        <f t="shared" si="0"/>
        <v>0</v>
      </c>
      <c r="I30" s="27"/>
      <c r="J30" s="28"/>
      <c r="K30" s="25">
        <f t="shared" ref="K30:K38" si="5">$F$18</f>
        <v>5000</v>
      </c>
      <c r="L30" s="26">
        <f t="shared" si="1"/>
        <v>0</v>
      </c>
      <c r="M30" s="27"/>
      <c r="N30" s="30">
        <f t="shared" si="2"/>
        <v>0</v>
      </c>
      <c r="O30" s="31" t="str">
        <f t="shared" si="3"/>
        <v/>
      </c>
      <c r="Q30" s="107"/>
      <c r="S30" s="107"/>
      <c r="U30" s="107"/>
      <c r="W30" s="107"/>
    </row>
    <row r="31" spans="2:23" x14ac:dyDescent="0.25">
      <c r="B31" s="21" t="s">
        <v>22</v>
      </c>
      <c r="C31" s="21"/>
      <c r="D31" s="22" t="s">
        <v>20</v>
      </c>
      <c r="E31" s="23"/>
      <c r="F31" s="50">
        <f>'Proposed Rates'!D68</f>
        <v>0</v>
      </c>
      <c r="G31" s="25">
        <f>$F$18</f>
        <v>5000</v>
      </c>
      <c r="H31" s="26">
        <f t="shared" si="0"/>
        <v>0</v>
      </c>
      <c r="I31" s="27"/>
      <c r="J31" s="52">
        <f>+'Proposed Rates'!E68</f>
        <v>0</v>
      </c>
      <c r="K31" s="25">
        <f t="shared" si="5"/>
        <v>5000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5000</v>
      </c>
      <c r="H32" s="26">
        <f t="shared" si="0"/>
        <v>0</v>
      </c>
      <c r="I32" s="27"/>
      <c r="J32" s="28"/>
      <c r="K32" s="25">
        <f t="shared" si="5"/>
        <v>5000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5000</v>
      </c>
      <c r="H33" s="26">
        <f t="shared" si="0"/>
        <v>0</v>
      </c>
      <c r="I33" s="27"/>
      <c r="J33" s="28"/>
      <c r="K33" s="25">
        <f t="shared" si="5"/>
        <v>5000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5000</v>
      </c>
      <c r="H34" s="26">
        <f t="shared" si="0"/>
        <v>0</v>
      </c>
      <c r="I34" s="27"/>
      <c r="J34" s="28"/>
      <c r="K34" s="25">
        <f t="shared" si="5"/>
        <v>5000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5000</v>
      </c>
      <c r="H35" s="26">
        <f t="shared" si="0"/>
        <v>0</v>
      </c>
      <c r="I35" s="27"/>
      <c r="J35" s="28"/>
      <c r="K35" s="25">
        <f t="shared" si="5"/>
        <v>5000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5000</v>
      </c>
      <c r="H36" s="26">
        <f t="shared" si="0"/>
        <v>0</v>
      </c>
      <c r="I36" s="27"/>
      <c r="J36" s="28"/>
      <c r="K36" s="25">
        <f t="shared" si="5"/>
        <v>5000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5000</v>
      </c>
      <c r="H37" s="26">
        <f t="shared" si="0"/>
        <v>0</v>
      </c>
      <c r="I37" s="27"/>
      <c r="J37" s="28"/>
      <c r="K37" s="25">
        <f t="shared" si="5"/>
        <v>5000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5000</v>
      </c>
      <c r="H38" s="26">
        <f t="shared" si="0"/>
        <v>0</v>
      </c>
      <c r="I38" s="27"/>
      <c r="J38" s="28"/>
      <c r="K38" s="25">
        <f t="shared" si="5"/>
        <v>5000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131.39000000000001</v>
      </c>
      <c r="I39" s="40"/>
      <c r="J39" s="41"/>
      <c r="K39" s="42"/>
      <c r="L39" s="39">
        <f>SUM(L23:L38)</f>
        <v>137.60000000000002</v>
      </c>
      <c r="M39" s="40"/>
      <c r="N39" s="43">
        <f t="shared" si="2"/>
        <v>6.210000000000008</v>
      </c>
      <c r="O39" s="44">
        <f t="shared" si="3"/>
        <v>4.726387091863922E-2</v>
      </c>
      <c r="Q39" s="107"/>
      <c r="R39" s="203"/>
      <c r="S39" s="107"/>
      <c r="T39" s="203"/>
      <c r="U39" s="107"/>
      <c r="V39" s="203"/>
      <c r="W39" s="107"/>
    </row>
    <row r="40" spans="2:23" ht="26.4" x14ac:dyDescent="0.25">
      <c r="B40" s="46" t="str">
        <f>+'Res (100)'!B40</f>
        <v>Deferral/Variance Account Disposition Rate Rider Group 1</v>
      </c>
      <c r="C40" s="21"/>
      <c r="D40" s="22" t="s">
        <v>20</v>
      </c>
      <c r="E40" s="23"/>
      <c r="F40" s="50">
        <f>'Proposed Rates'!D39</f>
        <v>0</v>
      </c>
      <c r="G40" s="25">
        <f>$F$18</f>
        <v>5000</v>
      </c>
      <c r="H40" s="26">
        <f>G40*F40</f>
        <v>0</v>
      </c>
      <c r="I40" s="27"/>
      <c r="J40" s="28">
        <f>+'Proposed Rates'!E39</f>
        <v>-4.0000000000000002E-4</v>
      </c>
      <c r="K40" s="25">
        <f>$F$18</f>
        <v>5000</v>
      </c>
      <c r="L40" s="26">
        <f>K40*J40</f>
        <v>-2</v>
      </c>
      <c r="M40" s="27"/>
      <c r="N40" s="30">
        <f>L40-H40</f>
        <v>-2</v>
      </c>
      <c r="O40" s="31" t="str">
        <f>IF((H40)=0,"",(N40/H40))</f>
        <v/>
      </c>
      <c r="Q40" s="107"/>
      <c r="S40" s="107"/>
      <c r="U40" s="107"/>
      <c r="W40" s="107"/>
    </row>
    <row r="41" spans="2:23" ht="26.4" x14ac:dyDescent="0.25">
      <c r="B41" s="46" t="str">
        <f>+'Res (100)'!B41</f>
        <v>Deferral/Variance Account Disposition Rate Rider Group 2</v>
      </c>
      <c r="C41" s="21"/>
      <c r="D41" s="22" t="s">
        <v>20</v>
      </c>
      <c r="E41" s="23"/>
      <c r="F41" s="50">
        <f>'Proposed Rates'!D53</f>
        <v>0</v>
      </c>
      <c r="G41" s="25">
        <f t="shared" ref="G41:G43" si="7">$F$18</f>
        <v>5000</v>
      </c>
      <c r="H41" s="26">
        <f t="shared" ref="H41:H45" si="8">G41*F41</f>
        <v>0</v>
      </c>
      <c r="I41" s="47"/>
      <c r="J41" s="28">
        <f>+'Proposed Rates'!E53</f>
        <v>0</v>
      </c>
      <c r="K41" s="25">
        <f t="shared" ref="K41:K43" si="9">$F$18</f>
        <v>5000</v>
      </c>
      <c r="L41" s="26">
        <f t="shared" ref="L41:L45" si="10">K41*J41</f>
        <v>0</v>
      </c>
      <c r="M41" s="48"/>
      <c r="N41" s="30">
        <f t="shared" ref="N41:N45" si="11">L41-H41</f>
        <v>0</v>
      </c>
      <c r="O41" s="31" t="str">
        <f t="shared" ref="O41:O66" si="12">IF((H41)=0,"",(N41/H41))</f>
        <v/>
      </c>
      <c r="Q41" s="107"/>
      <c r="S41" s="107"/>
      <c r="U41" s="107"/>
      <c r="W41" s="107"/>
    </row>
    <row r="42" spans="2:23" ht="39.6" x14ac:dyDescent="0.25">
      <c r="B42" s="46" t="str">
        <f>+'Res (100)'!B42</f>
        <v>Deferral / Variance Accounts Balances (excluding Global Adj.) - NON-WMP</v>
      </c>
      <c r="C42" s="21"/>
      <c r="D42" s="22" t="s">
        <v>20</v>
      </c>
      <c r="E42" s="23"/>
      <c r="F42" s="24">
        <f>'Proposed Rates'!D98</f>
        <v>-2.3E-3</v>
      </c>
      <c r="G42" s="25">
        <f t="shared" si="7"/>
        <v>5000</v>
      </c>
      <c r="H42" s="26">
        <f t="shared" si="8"/>
        <v>-11.5</v>
      </c>
      <c r="I42" s="47"/>
      <c r="J42" s="28">
        <f>+'Proposed Rates'!E98</f>
        <v>-8.0000000000000004E-4</v>
      </c>
      <c r="K42" s="25">
        <f t="shared" si="9"/>
        <v>5000</v>
      </c>
      <c r="L42" s="26">
        <f t="shared" si="10"/>
        <v>-4</v>
      </c>
      <c r="M42" s="48"/>
      <c r="N42" s="30">
        <f t="shared" si="11"/>
        <v>7.5</v>
      </c>
      <c r="O42" s="31">
        <f t="shared" si="12"/>
        <v>-0.65217391304347827</v>
      </c>
      <c r="Q42" s="107"/>
      <c r="S42" s="107"/>
      <c r="U42" s="107"/>
      <c r="W42" s="107"/>
    </row>
    <row r="43" spans="2:23" ht="39.6" x14ac:dyDescent="0.25">
      <c r="B43" s="46" t="s">
        <v>125</v>
      </c>
      <c r="C43" s="21"/>
      <c r="D43" s="22" t="s">
        <v>20</v>
      </c>
      <c r="E43" s="23"/>
      <c r="F43" s="24">
        <f>+'Proposed Rates'!D112</f>
        <v>2.7E-4</v>
      </c>
      <c r="G43" s="25">
        <f t="shared" si="7"/>
        <v>5000</v>
      </c>
      <c r="H43" s="26">
        <f t="shared" si="8"/>
        <v>1.35</v>
      </c>
      <c r="I43" s="47"/>
      <c r="J43" s="223">
        <f>+'Proposed Rates'!E112</f>
        <v>0</v>
      </c>
      <c r="K43" s="25">
        <f t="shared" si="9"/>
        <v>5000</v>
      </c>
      <c r="L43" s="26">
        <f t="shared" si="10"/>
        <v>0</v>
      </c>
      <c r="M43" s="48"/>
      <c r="N43" s="30">
        <f t="shared" si="11"/>
        <v>-1.35</v>
      </c>
      <c r="O43" s="31">
        <f t="shared" si="12"/>
        <v>-1</v>
      </c>
      <c r="Q43" s="107"/>
      <c r="S43" s="107"/>
      <c r="U43" s="107"/>
      <c r="W43" s="107"/>
    </row>
    <row r="44" spans="2:23" x14ac:dyDescent="0.25">
      <c r="B44" s="49" t="s">
        <v>25</v>
      </c>
      <c r="C44" s="21"/>
      <c r="D44" s="22" t="s">
        <v>20</v>
      </c>
      <c r="E44" s="23"/>
      <c r="F44" s="50">
        <f>'Proposed Rates'!D127</f>
        <v>6.9999999999999994E-5</v>
      </c>
      <c r="G44" s="51">
        <f>$F$18*(1+F75)</f>
        <v>5167.5</v>
      </c>
      <c r="H44" s="26">
        <f>G44*F44</f>
        <v>0.36172499999999996</v>
      </c>
      <c r="I44" s="27"/>
      <c r="J44" s="52">
        <f>'Proposed Rates'!E127</f>
        <v>6.0000000000000002E-5</v>
      </c>
      <c r="K44" s="51">
        <f>$F$18*(1+J75)</f>
        <v>5167.5</v>
      </c>
      <c r="L44" s="26">
        <f>K44*J44</f>
        <v>0.31004999999999999</v>
      </c>
      <c r="M44" s="27"/>
      <c r="N44" s="30">
        <f>L44-H44</f>
        <v>-5.1674999999999971E-2</v>
      </c>
      <c r="O44" s="31">
        <f>IF((H44)=0,"",(N44/H44))</f>
        <v>-0.14285714285714279</v>
      </c>
      <c r="Q44" s="107"/>
      <c r="S44" s="107"/>
      <c r="U44" s="107"/>
      <c r="W44" s="107"/>
    </row>
    <row r="45" spans="2:23" x14ac:dyDescent="0.25">
      <c r="B45" s="49" t="s">
        <v>26</v>
      </c>
      <c r="C45" s="21"/>
      <c r="D45" s="22"/>
      <c r="E45" s="23"/>
      <c r="F45" s="53">
        <f>IF(ISBLANK(D16)=TRUE, 0, IF(D16="TOU", 0.65*$F$56+0.17*$F$57+0.18*$F$58, IF(AND(D16="non-TOU", G60&gt;0), F60,F59)))</f>
        <v>8.2160000000000011E-2</v>
      </c>
      <c r="G45" s="54">
        <f>$F$18*(1+$F$75)-$F$18</f>
        <v>167.5</v>
      </c>
      <c r="H45" s="26">
        <f t="shared" si="8"/>
        <v>13.761800000000001</v>
      </c>
      <c r="I45" s="27"/>
      <c r="J45" s="55">
        <f>0.65*$J$56+0.17*$J$57+0.18*$J$58</f>
        <v>8.2160000000000011E-2</v>
      </c>
      <c r="K45" s="54">
        <f>$F$18*(1+$J$75)-$F$18</f>
        <v>167.5</v>
      </c>
      <c r="L45" s="26">
        <f t="shared" si="10"/>
        <v>13.761800000000001</v>
      </c>
      <c r="M45" s="27"/>
      <c r="N45" s="30">
        <f t="shared" si="11"/>
        <v>0</v>
      </c>
      <c r="O45" s="31">
        <f t="shared" si="12"/>
        <v>0</v>
      </c>
      <c r="Q45" s="107"/>
      <c r="S45" s="107"/>
      <c r="U45" s="107"/>
      <c r="W45" s="107"/>
    </row>
    <row r="46" spans="2:23" x14ac:dyDescent="0.25">
      <c r="B46" s="49" t="s">
        <v>27</v>
      </c>
      <c r="C46" s="21"/>
      <c r="D46" s="22" t="s">
        <v>17</v>
      </c>
      <c r="E46" s="23"/>
      <c r="F46" s="53">
        <f>'Proposed Rates'!D142</f>
        <v>0.79</v>
      </c>
      <c r="G46" s="25">
        <v>1</v>
      </c>
      <c r="H46" s="26">
        <f>G46*F46</f>
        <v>0.79</v>
      </c>
      <c r="I46" s="27"/>
      <c r="J46" s="53">
        <f>'Proposed Rates'!E142</f>
        <v>0.79</v>
      </c>
      <c r="K46" s="25">
        <v>1</v>
      </c>
      <c r="L46" s="26">
        <f>K46*J46</f>
        <v>0.79</v>
      </c>
      <c r="M46" s="27"/>
      <c r="N46" s="30">
        <f>L46-H46</f>
        <v>0</v>
      </c>
      <c r="O46" s="31">
        <f t="shared" si="12"/>
        <v>0</v>
      </c>
      <c r="Q46" s="107"/>
      <c r="S46" s="107"/>
      <c r="U46" s="107"/>
      <c r="W46" s="107"/>
    </row>
    <row r="47" spans="2:23" ht="26.4" x14ac:dyDescent="0.25">
      <c r="B47" s="56" t="s">
        <v>28</v>
      </c>
      <c r="C47" s="57"/>
      <c r="D47" s="57"/>
      <c r="E47" s="57"/>
      <c r="F47" s="58"/>
      <c r="G47" s="59"/>
      <c r="H47" s="60">
        <f>SUM(H40:H46)+H39</f>
        <v>136.153525</v>
      </c>
      <c r="I47" s="40"/>
      <c r="J47" s="59"/>
      <c r="K47" s="61"/>
      <c r="L47" s="60">
        <f>SUM(L40:L46)+L39</f>
        <v>146.46185000000003</v>
      </c>
      <c r="M47" s="40"/>
      <c r="N47" s="43">
        <f t="shared" ref="N47:N66" si="13">L47-H47</f>
        <v>10.308325000000025</v>
      </c>
      <c r="O47" s="44">
        <f t="shared" si="12"/>
        <v>7.5711040165871754E-2</v>
      </c>
      <c r="Q47" s="107"/>
      <c r="S47" s="107"/>
      <c r="U47" s="107"/>
      <c r="W47" s="107"/>
    </row>
    <row r="48" spans="2:23" x14ac:dyDescent="0.25">
      <c r="B48" s="27" t="s">
        <v>29</v>
      </c>
      <c r="C48" s="27"/>
      <c r="D48" s="62" t="s">
        <v>20</v>
      </c>
      <c r="E48" s="63"/>
      <c r="F48" s="28">
        <f>'Proposed Rates'!D157</f>
        <v>6.7999999999999996E-3</v>
      </c>
      <c r="G48" s="64">
        <f>$F$18*(1+F75)</f>
        <v>5167.5</v>
      </c>
      <c r="H48" s="26">
        <f>G48*F48</f>
        <v>35.138999999999996</v>
      </c>
      <c r="I48" s="27"/>
      <c r="J48" s="28">
        <f>'Proposed Rates'!E157</f>
        <v>6.8999999999999999E-3</v>
      </c>
      <c r="K48" s="65">
        <f>F18*(1+J75)</f>
        <v>5167.5</v>
      </c>
      <c r="L48" s="26">
        <f>K48*J48</f>
        <v>35.655749999999998</v>
      </c>
      <c r="M48" s="27"/>
      <c r="N48" s="30">
        <f t="shared" si="13"/>
        <v>0.51675000000000182</v>
      </c>
      <c r="O48" s="31">
        <f t="shared" si="12"/>
        <v>1.470588235294123E-2</v>
      </c>
      <c r="Q48" s="107"/>
      <c r="S48" s="107"/>
      <c r="U48" s="107"/>
      <c r="W48" s="107"/>
    </row>
    <row r="49" spans="2:23" ht="26.4" x14ac:dyDescent="0.25">
      <c r="B49" s="66" t="s">
        <v>30</v>
      </c>
      <c r="C49" s="27"/>
      <c r="D49" s="62" t="s">
        <v>20</v>
      </c>
      <c r="E49" s="63"/>
      <c r="F49" s="28">
        <f>'Proposed Rates'!D172</f>
        <v>4.4999999999999997E-3</v>
      </c>
      <c r="G49" s="64">
        <f>G48</f>
        <v>5167.5</v>
      </c>
      <c r="H49" s="26">
        <f>G49*F49</f>
        <v>23.253749999999997</v>
      </c>
      <c r="I49" s="27"/>
      <c r="J49" s="28">
        <f>'Proposed Rates'!E172</f>
        <v>4.5999999999999999E-3</v>
      </c>
      <c r="K49" s="65">
        <f>K48</f>
        <v>5167.5</v>
      </c>
      <c r="L49" s="26">
        <f>K49*J49</f>
        <v>23.770499999999998</v>
      </c>
      <c r="M49" s="27"/>
      <c r="N49" s="30">
        <f t="shared" si="13"/>
        <v>0.51675000000000182</v>
      </c>
      <c r="O49" s="31">
        <f t="shared" si="12"/>
        <v>2.2222222222222303E-2</v>
      </c>
      <c r="Q49" s="107"/>
      <c r="S49" s="107"/>
      <c r="U49" s="107"/>
      <c r="W49" s="107"/>
    </row>
    <row r="50" spans="2:23" ht="26.4" x14ac:dyDescent="0.25">
      <c r="B50" s="56" t="s">
        <v>31</v>
      </c>
      <c r="C50" s="35"/>
      <c r="D50" s="35"/>
      <c r="E50" s="35"/>
      <c r="F50" s="67"/>
      <c r="G50" s="59"/>
      <c r="H50" s="60">
        <f>SUM(H47:H49)</f>
        <v>194.54627500000001</v>
      </c>
      <c r="I50" s="68"/>
      <c r="J50" s="69"/>
      <c r="K50" s="70"/>
      <c r="L50" s="60">
        <f>SUM(L47:L49)</f>
        <v>205.88810000000004</v>
      </c>
      <c r="M50" s="68"/>
      <c r="N50" s="43">
        <f t="shared" si="13"/>
        <v>11.341825000000028</v>
      </c>
      <c r="O50" s="44">
        <f t="shared" si="12"/>
        <v>5.8298854604129674E-2</v>
      </c>
      <c r="Q50" s="102"/>
      <c r="S50" s="102"/>
      <c r="U50" s="102"/>
      <c r="W50" s="102"/>
    </row>
    <row r="51" spans="2:23" ht="26.4" x14ac:dyDescent="0.25">
      <c r="B51" s="71" t="s">
        <v>32</v>
      </c>
      <c r="C51" s="21"/>
      <c r="D51" s="22" t="s">
        <v>20</v>
      </c>
      <c r="E51" s="23"/>
      <c r="F51" s="72">
        <f>'Proposed Rates'!D186</f>
        <v>3.5999999999999999E-3</v>
      </c>
      <c r="G51" s="64">
        <f>G49</f>
        <v>5167.5</v>
      </c>
      <c r="H51" s="73">
        <f t="shared" ref="H51:H58" si="14">G51*F51</f>
        <v>18.602999999999998</v>
      </c>
      <c r="I51" s="27"/>
      <c r="J51" s="72">
        <f>F51</f>
        <v>3.5999999999999999E-3</v>
      </c>
      <c r="K51" s="65">
        <f>K49</f>
        <v>5167.5</v>
      </c>
      <c r="L51" s="73">
        <f t="shared" ref="L51:L58" si="15">K51*J51</f>
        <v>18.602999999999998</v>
      </c>
      <c r="M51" s="27"/>
      <c r="N51" s="30">
        <f t="shared" si="13"/>
        <v>0</v>
      </c>
      <c r="O51" s="74">
        <f t="shared" si="12"/>
        <v>0</v>
      </c>
      <c r="Q51" s="107"/>
      <c r="S51" s="107"/>
      <c r="U51" s="107"/>
      <c r="W51" s="107"/>
    </row>
    <row r="52" spans="2:23" ht="26.4" x14ac:dyDescent="0.25">
      <c r="B52" s="71" t="s">
        <v>33</v>
      </c>
      <c r="C52" s="21"/>
      <c r="D52" s="22" t="s">
        <v>20</v>
      </c>
      <c r="E52" s="23"/>
      <c r="F52" s="72">
        <f>'Proposed Rates'!D191</f>
        <v>2.9999999999999997E-4</v>
      </c>
      <c r="G52" s="64">
        <f>G49</f>
        <v>5167.5</v>
      </c>
      <c r="H52" s="73">
        <f t="shared" si="14"/>
        <v>1.5502499999999999</v>
      </c>
      <c r="I52" s="27"/>
      <c r="J52" s="72">
        <f>F52</f>
        <v>2.9999999999999997E-4</v>
      </c>
      <c r="K52" s="65">
        <f>K49</f>
        <v>5167.5</v>
      </c>
      <c r="L52" s="73">
        <f t="shared" si="15"/>
        <v>1.5502499999999999</v>
      </c>
      <c r="M52" s="27"/>
      <c r="N52" s="30">
        <f t="shared" si="13"/>
        <v>0</v>
      </c>
      <c r="O52" s="74">
        <f t="shared" si="12"/>
        <v>0</v>
      </c>
      <c r="Q52" s="107"/>
      <c r="S52" s="107"/>
      <c r="U52" s="107"/>
      <c r="W52" s="107"/>
    </row>
    <row r="53" spans="2:23" x14ac:dyDescent="0.25">
      <c r="B53" s="21" t="s">
        <v>34</v>
      </c>
      <c r="C53" s="21"/>
      <c r="D53" s="22" t="s">
        <v>17</v>
      </c>
      <c r="E53" s="23"/>
      <c r="F53" s="72">
        <f>'Proposed Rates'!D196</f>
        <v>0.25</v>
      </c>
      <c r="G53" s="25">
        <v>1</v>
      </c>
      <c r="H53" s="73">
        <f t="shared" si="14"/>
        <v>0.25</v>
      </c>
      <c r="I53" s="27"/>
      <c r="J53" s="72">
        <f>F53</f>
        <v>0.25</v>
      </c>
      <c r="K53" s="29">
        <v>1</v>
      </c>
      <c r="L53" s="73">
        <f t="shared" si="15"/>
        <v>0.25</v>
      </c>
      <c r="M53" s="27"/>
      <c r="N53" s="30">
        <f t="shared" si="13"/>
        <v>0</v>
      </c>
      <c r="O53" s="74">
        <f t="shared" si="12"/>
        <v>0</v>
      </c>
      <c r="Q53" s="107"/>
      <c r="S53" s="107"/>
      <c r="U53" s="107"/>
      <c r="W53" s="107"/>
    </row>
    <row r="54" spans="2:23" x14ac:dyDescent="0.25">
      <c r="B54" s="21" t="s">
        <v>120</v>
      </c>
      <c r="C54" s="21"/>
      <c r="D54" s="22"/>
      <c r="E54" s="23"/>
      <c r="F54" s="72">
        <f>'Proposed Rates'!D221</f>
        <v>0</v>
      </c>
      <c r="G54" s="75">
        <f>$F$18*(1+F75)</f>
        <v>5167.5</v>
      </c>
      <c r="H54" s="73">
        <f>G54*F54</f>
        <v>0</v>
      </c>
      <c r="I54" s="27"/>
      <c r="J54" s="72">
        <f>F54</f>
        <v>0</v>
      </c>
      <c r="K54" s="75">
        <f>$F$18*(1+J75)</f>
        <v>5167.5</v>
      </c>
      <c r="L54" s="73">
        <f>K54*J54</f>
        <v>0</v>
      </c>
      <c r="M54" s="27"/>
      <c r="N54" s="30"/>
      <c r="O54" s="74"/>
      <c r="Q54" s="107"/>
      <c r="S54" s="107"/>
      <c r="U54" s="107"/>
      <c r="W54" s="107"/>
    </row>
    <row r="55" spans="2:23" x14ac:dyDescent="0.25">
      <c r="B55" s="21" t="s">
        <v>35</v>
      </c>
      <c r="C55" s="21"/>
      <c r="D55" s="22"/>
      <c r="E55" s="23"/>
      <c r="F55" s="72">
        <f>'Proposed Rates'!D216</f>
        <v>6.94E-3</v>
      </c>
      <c r="G55" s="75">
        <f>$F$18</f>
        <v>5000</v>
      </c>
      <c r="H55" s="73">
        <f t="shared" si="14"/>
        <v>34.700000000000003</v>
      </c>
      <c r="I55" s="27"/>
      <c r="J55" s="72">
        <f>+F55</f>
        <v>6.94E-3</v>
      </c>
      <c r="K55" s="76">
        <f>$F$18</f>
        <v>5000</v>
      </c>
      <c r="L55" s="73">
        <f t="shared" si="15"/>
        <v>34.700000000000003</v>
      </c>
      <c r="M55" s="27"/>
      <c r="N55" s="30">
        <f t="shared" si="13"/>
        <v>0</v>
      </c>
      <c r="O55" s="74">
        <f t="shared" si="12"/>
        <v>0</v>
      </c>
      <c r="Q55" s="107"/>
      <c r="S55" s="107"/>
      <c r="U55" s="107"/>
      <c r="W55" s="107"/>
    </row>
    <row r="56" spans="2:23" x14ac:dyDescent="0.25">
      <c r="B56" s="49" t="s">
        <v>36</v>
      </c>
      <c r="C56" s="21"/>
      <c r="D56" s="22"/>
      <c r="E56" s="23"/>
      <c r="F56" s="72">
        <f>'Proposed Rates'!D226</f>
        <v>6.5000000000000002E-2</v>
      </c>
      <c r="G56" s="77">
        <f>0.65*$F$18</f>
        <v>3250</v>
      </c>
      <c r="H56" s="73">
        <f t="shared" si="14"/>
        <v>211.25</v>
      </c>
      <c r="I56" s="27"/>
      <c r="J56" s="72">
        <f>F56</f>
        <v>6.5000000000000002E-2</v>
      </c>
      <c r="K56" s="77">
        <f>$G$56</f>
        <v>3250</v>
      </c>
      <c r="L56" s="73">
        <f t="shared" si="15"/>
        <v>211.25</v>
      </c>
      <c r="M56" s="27"/>
      <c r="N56" s="30">
        <f t="shared" si="13"/>
        <v>0</v>
      </c>
      <c r="O56" s="74">
        <f t="shared" si="12"/>
        <v>0</v>
      </c>
      <c r="Q56" s="107"/>
      <c r="S56" s="107"/>
      <c r="U56" s="107"/>
      <c r="W56" s="107"/>
    </row>
    <row r="57" spans="2:23" x14ac:dyDescent="0.25">
      <c r="B57" s="49" t="s">
        <v>37</v>
      </c>
      <c r="C57" s="21"/>
      <c r="D57" s="22"/>
      <c r="E57" s="23"/>
      <c r="F57" s="72">
        <f>'Proposed Rates'!D227</f>
        <v>9.5000000000000001E-2</v>
      </c>
      <c r="G57" s="77">
        <f>0.17*$F$18</f>
        <v>850.00000000000011</v>
      </c>
      <c r="H57" s="73">
        <f t="shared" si="14"/>
        <v>80.750000000000014</v>
      </c>
      <c r="I57" s="27"/>
      <c r="J57" s="72">
        <f>F57</f>
        <v>9.5000000000000001E-2</v>
      </c>
      <c r="K57" s="77">
        <f>$G$57</f>
        <v>850.00000000000011</v>
      </c>
      <c r="L57" s="73">
        <f t="shared" si="15"/>
        <v>80.750000000000014</v>
      </c>
      <c r="M57" s="27"/>
      <c r="N57" s="30">
        <f t="shared" si="13"/>
        <v>0</v>
      </c>
      <c r="O57" s="74">
        <f t="shared" si="12"/>
        <v>0</v>
      </c>
      <c r="Q57" s="107"/>
      <c r="S57" s="107"/>
      <c r="U57" s="107"/>
      <c r="W57" s="107"/>
    </row>
    <row r="58" spans="2:23" x14ac:dyDescent="0.25">
      <c r="B58" s="11" t="s">
        <v>38</v>
      </c>
      <c r="C58" s="21"/>
      <c r="D58" s="22"/>
      <c r="E58" s="23"/>
      <c r="F58" s="72">
        <f>'Proposed Rates'!D228</f>
        <v>0.13200000000000001</v>
      </c>
      <c r="G58" s="77">
        <f>0.18*$F$18</f>
        <v>900</v>
      </c>
      <c r="H58" s="73">
        <f t="shared" si="14"/>
        <v>118.80000000000001</v>
      </c>
      <c r="I58" s="27"/>
      <c r="J58" s="72">
        <f>F58</f>
        <v>0.13200000000000001</v>
      </c>
      <c r="K58" s="77">
        <f>$G$58</f>
        <v>900</v>
      </c>
      <c r="L58" s="73">
        <f t="shared" si="15"/>
        <v>118.80000000000001</v>
      </c>
      <c r="M58" s="27"/>
      <c r="N58" s="30">
        <f t="shared" si="13"/>
        <v>0</v>
      </c>
      <c r="O58" s="74">
        <f t="shared" si="12"/>
        <v>0</v>
      </c>
      <c r="Q58" s="107"/>
      <c r="S58" s="107"/>
      <c r="U58" s="107"/>
      <c r="W58" s="107"/>
    </row>
    <row r="59" spans="2:23" s="85" customFormat="1" x14ac:dyDescent="0.25">
      <c r="B59" s="78" t="s">
        <v>39</v>
      </c>
      <c r="C59" s="79"/>
      <c r="D59" s="80"/>
      <c r="E59" s="81"/>
      <c r="F59" s="72">
        <f>'Proposed Rates'!D229</f>
        <v>7.6999999999999999E-2</v>
      </c>
      <c r="G59" s="82">
        <v>750</v>
      </c>
      <c r="H59" s="73">
        <f>G59*F59</f>
        <v>57.75</v>
      </c>
      <c r="I59" s="83"/>
      <c r="J59" s="72">
        <f>F59</f>
        <v>7.6999999999999999E-2</v>
      </c>
      <c r="K59" s="82">
        <f>$G$59</f>
        <v>750</v>
      </c>
      <c r="L59" s="73">
        <f>K59*J59</f>
        <v>57.75</v>
      </c>
      <c r="M59" s="83"/>
      <c r="N59" s="84">
        <f t="shared" si="13"/>
        <v>0</v>
      </c>
      <c r="O59" s="74">
        <f t="shared" si="12"/>
        <v>0</v>
      </c>
      <c r="Q59" s="143"/>
      <c r="R59" s="204"/>
      <c r="S59" s="143"/>
      <c r="T59" s="204"/>
      <c r="U59" s="143"/>
      <c r="V59" s="204"/>
      <c r="W59" s="143"/>
    </row>
    <row r="60" spans="2:23" s="85" customFormat="1" ht="13.8" thickBot="1" x14ac:dyDescent="0.3">
      <c r="B60" s="78" t="s">
        <v>40</v>
      </c>
      <c r="C60" s="79"/>
      <c r="D60" s="80"/>
      <c r="E60" s="81"/>
      <c r="F60" s="72">
        <f>'Proposed Rates'!D230</f>
        <v>0.09</v>
      </c>
      <c r="G60" s="82">
        <f>F18-G59</f>
        <v>4250</v>
      </c>
      <c r="H60" s="73">
        <f>G60*F60</f>
        <v>382.5</v>
      </c>
      <c r="I60" s="83"/>
      <c r="J60" s="72">
        <f>F60</f>
        <v>0.09</v>
      </c>
      <c r="K60" s="82">
        <f>$G$60</f>
        <v>4250</v>
      </c>
      <c r="L60" s="73">
        <f>K60*J60</f>
        <v>382.5</v>
      </c>
      <c r="M60" s="83"/>
      <c r="N60" s="84">
        <f t="shared" si="13"/>
        <v>0</v>
      </c>
      <c r="O60" s="74">
        <f t="shared" si="12"/>
        <v>0</v>
      </c>
      <c r="Q60" s="143"/>
      <c r="R60" s="204"/>
      <c r="S60" s="143"/>
      <c r="T60" s="204"/>
      <c r="U60" s="143"/>
      <c r="V60" s="204"/>
      <c r="W60" s="143"/>
    </row>
    <row r="61" spans="2:23" ht="8.25" customHeight="1" thickBot="1" x14ac:dyDescent="0.3">
      <c r="B61" s="86"/>
      <c r="C61" s="87"/>
      <c r="D61" s="88"/>
      <c r="E61" s="87"/>
      <c r="F61" s="89"/>
      <c r="G61" s="90"/>
      <c r="H61" s="91"/>
      <c r="I61" s="92"/>
      <c r="J61" s="89"/>
      <c r="K61" s="93"/>
      <c r="L61" s="91"/>
      <c r="M61" s="92"/>
      <c r="N61" s="94"/>
      <c r="O61" s="95"/>
      <c r="Q61" s="107"/>
      <c r="S61" s="107"/>
      <c r="U61" s="107"/>
      <c r="W61" s="107"/>
    </row>
    <row r="62" spans="2:23" x14ac:dyDescent="0.25">
      <c r="B62" s="96" t="s">
        <v>41</v>
      </c>
      <c r="C62" s="21"/>
      <c r="D62" s="21"/>
      <c r="E62" s="21"/>
      <c r="F62" s="97"/>
      <c r="G62" s="98"/>
      <c r="H62" s="99">
        <f>SUM(H51:H58,H50)</f>
        <v>660.44952499999999</v>
      </c>
      <c r="I62" s="100"/>
      <c r="J62" s="101"/>
      <c r="K62" s="101"/>
      <c r="L62" s="254">
        <f>SUM(L51:L58,L50)</f>
        <v>671.79135000000008</v>
      </c>
      <c r="M62" s="102"/>
      <c r="N62" s="103">
        <f t="shared" ref="N62" si="16">L62-H62</f>
        <v>11.341825000000085</v>
      </c>
      <c r="O62" s="104">
        <f t="shared" ref="O62" si="17">IF((H62)=0,"",(N62/H62))</f>
        <v>1.7172886906081257E-2</v>
      </c>
      <c r="Q62" s="102"/>
      <c r="S62" s="102"/>
      <c r="U62" s="102"/>
      <c r="W62" s="102"/>
    </row>
    <row r="63" spans="2:23" x14ac:dyDescent="0.25">
      <c r="B63" s="105" t="s">
        <v>42</v>
      </c>
      <c r="C63" s="21"/>
      <c r="D63" s="21"/>
      <c r="E63" s="21"/>
      <c r="F63" s="106">
        <v>0.13</v>
      </c>
      <c r="G63" s="107"/>
      <c r="H63" s="108">
        <f>H62*F63</f>
        <v>85.858438250000006</v>
      </c>
      <c r="I63" s="109"/>
      <c r="J63" s="110">
        <v>0.13</v>
      </c>
      <c r="K63" s="109"/>
      <c r="L63" s="113">
        <f>L62*J63</f>
        <v>87.332875500000014</v>
      </c>
      <c r="M63" s="112"/>
      <c r="N63" s="113">
        <f t="shared" si="13"/>
        <v>1.4744372500000082</v>
      </c>
      <c r="O63" s="114">
        <f t="shared" si="12"/>
        <v>1.7172886906081222E-2</v>
      </c>
      <c r="Q63" s="112"/>
      <c r="S63" s="112"/>
      <c r="U63" s="112"/>
      <c r="W63" s="112"/>
    </row>
    <row r="64" spans="2:23" x14ac:dyDescent="0.25">
      <c r="B64" s="250" t="s">
        <v>43</v>
      </c>
      <c r="C64" s="21"/>
      <c r="D64" s="21"/>
      <c r="E64" s="21"/>
      <c r="F64" s="106"/>
      <c r="G64" s="107"/>
      <c r="H64" s="99">
        <f>SUM(H62:H63)</f>
        <v>746.30796325000006</v>
      </c>
      <c r="I64" s="109"/>
      <c r="J64" s="110"/>
      <c r="K64" s="109"/>
      <c r="L64" s="103">
        <f>SUM(L62:L63)</f>
        <v>759.12422550000008</v>
      </c>
      <c r="M64" s="112"/>
      <c r="N64" s="103">
        <f t="shared" si="13"/>
        <v>12.816262250000023</v>
      </c>
      <c r="O64" s="104">
        <f t="shared" si="12"/>
        <v>1.7172886906081156E-2</v>
      </c>
      <c r="Q64" s="112"/>
      <c r="S64" s="112"/>
      <c r="U64" s="112"/>
      <c r="W64" s="112"/>
    </row>
    <row r="65" spans="1:23" x14ac:dyDescent="0.25">
      <c r="B65" s="249" t="s">
        <v>137</v>
      </c>
      <c r="C65" s="21"/>
      <c r="D65" s="21"/>
      <c r="E65" s="21"/>
      <c r="F65" s="106">
        <v>-0.08</v>
      </c>
      <c r="G65" s="107"/>
      <c r="H65" s="108">
        <f>H62*F65</f>
        <v>-52.835962000000002</v>
      </c>
      <c r="I65" s="109"/>
      <c r="J65" s="106">
        <v>-0.08</v>
      </c>
      <c r="K65" s="109"/>
      <c r="L65" s="113">
        <f>L62*J65</f>
        <v>-53.743308000000006</v>
      </c>
      <c r="M65" s="112"/>
      <c r="N65" s="113">
        <f t="shared" si="13"/>
        <v>-0.90734600000000398</v>
      </c>
      <c r="O65" s="114">
        <f t="shared" si="12"/>
        <v>1.7172886906081201E-2</v>
      </c>
      <c r="Q65" s="112"/>
      <c r="S65" s="112"/>
      <c r="U65" s="112"/>
      <c r="W65" s="112"/>
    </row>
    <row r="66" spans="1:23" ht="13.8" thickBot="1" x14ac:dyDescent="0.3">
      <c r="B66" s="294" t="s">
        <v>138</v>
      </c>
      <c r="C66" s="294"/>
      <c r="D66" s="294"/>
      <c r="E66" s="21"/>
      <c r="F66" s="116"/>
      <c r="G66" s="107"/>
      <c r="H66" s="99">
        <f>SUM(H64:H65)</f>
        <v>693.47200125000006</v>
      </c>
      <c r="I66" s="109"/>
      <c r="J66" s="109"/>
      <c r="K66" s="109"/>
      <c r="L66" s="251">
        <f>SUM(L64:L65)</f>
        <v>705.38091750000012</v>
      </c>
      <c r="M66" s="112"/>
      <c r="N66" s="103">
        <f t="shared" si="13"/>
        <v>11.908916250000061</v>
      </c>
      <c r="O66" s="104">
        <f t="shared" si="12"/>
        <v>1.7172886906081215E-2</v>
      </c>
      <c r="Q66" s="112"/>
      <c r="S66" s="112"/>
      <c r="U66" s="112"/>
      <c r="W66" s="112"/>
    </row>
    <row r="67" spans="1:23" s="85" customFormat="1" ht="8.25" customHeight="1" thickBot="1" x14ac:dyDescent="0.3">
      <c r="B67" s="117"/>
      <c r="C67" s="118"/>
      <c r="D67" s="119"/>
      <c r="E67" s="118"/>
      <c r="F67" s="89"/>
      <c r="G67" s="120"/>
      <c r="H67" s="91"/>
      <c r="I67" s="121"/>
      <c r="J67" s="89"/>
      <c r="K67" s="122"/>
      <c r="L67" s="91"/>
      <c r="M67" s="121"/>
      <c r="N67" s="123"/>
      <c r="O67" s="95"/>
      <c r="Q67" s="143"/>
      <c r="R67" s="204"/>
      <c r="S67" s="143"/>
      <c r="T67" s="204"/>
      <c r="U67" s="143"/>
      <c r="V67" s="204"/>
      <c r="W67" s="143"/>
    </row>
    <row r="68" spans="1:23" s="85" customFormat="1" x14ac:dyDescent="0.25">
      <c r="B68" s="124" t="s">
        <v>44</v>
      </c>
      <c r="C68" s="79"/>
      <c r="D68" s="79"/>
      <c r="E68" s="79"/>
      <c r="F68" s="125"/>
      <c r="G68" s="126"/>
      <c r="H68" s="127">
        <f>SUM(H59:H60,H50,H51:H55)</f>
        <v>689.89952500000004</v>
      </c>
      <c r="I68" s="128"/>
      <c r="J68" s="129"/>
      <c r="K68" s="129"/>
      <c r="L68" s="259">
        <f>SUM(L59:L60,L50,L51:L55)</f>
        <v>701.24135000000001</v>
      </c>
      <c r="M68" s="130"/>
      <c r="N68" s="131">
        <f t="shared" ref="N68:N72" si="18">L68-H68</f>
        <v>11.341824999999972</v>
      </c>
      <c r="O68" s="104">
        <f t="shared" ref="O68:O72" si="19">IF((H68)=0,"",(N68/H68))</f>
        <v>1.643982143631708E-2</v>
      </c>
      <c r="Q68" s="130"/>
      <c r="R68" s="204"/>
      <c r="S68" s="130"/>
      <c r="T68" s="204"/>
      <c r="U68" s="130"/>
      <c r="V68" s="204"/>
      <c r="W68" s="130"/>
    </row>
    <row r="69" spans="1:23" s="85" customFormat="1" x14ac:dyDescent="0.25">
      <c r="B69" s="132" t="s">
        <v>42</v>
      </c>
      <c r="C69" s="79"/>
      <c r="D69" s="79"/>
      <c r="E69" s="79"/>
      <c r="F69" s="133">
        <v>0.13</v>
      </c>
      <c r="G69" s="126"/>
      <c r="H69" s="134">
        <f>H68*F69</f>
        <v>89.686938250000011</v>
      </c>
      <c r="I69" s="135"/>
      <c r="J69" s="136">
        <v>0.13</v>
      </c>
      <c r="K69" s="137"/>
      <c r="L69" s="140">
        <f>L68*J69</f>
        <v>91.161375500000005</v>
      </c>
      <c r="M69" s="139"/>
      <c r="N69" s="140">
        <f t="shared" si="18"/>
        <v>1.474437249999994</v>
      </c>
      <c r="O69" s="114">
        <f t="shared" si="19"/>
        <v>1.6439821436317052E-2</v>
      </c>
      <c r="Q69" s="139"/>
      <c r="R69" s="204"/>
      <c r="S69" s="139"/>
      <c r="T69" s="204"/>
      <c r="U69" s="139"/>
      <c r="V69" s="204"/>
      <c r="W69" s="139"/>
    </row>
    <row r="70" spans="1:23" s="85" customFormat="1" x14ac:dyDescent="0.25">
      <c r="B70" s="258" t="s">
        <v>43</v>
      </c>
      <c r="C70" s="79"/>
      <c r="D70" s="79"/>
      <c r="E70" s="79"/>
      <c r="F70" s="142"/>
      <c r="G70" s="143"/>
      <c r="H70" s="127">
        <f>H68+H69</f>
        <v>779.58646325000007</v>
      </c>
      <c r="I70" s="135"/>
      <c r="J70" s="135"/>
      <c r="K70" s="135"/>
      <c r="L70" s="131">
        <f>L68+L69</f>
        <v>792.40272549999997</v>
      </c>
      <c r="M70" s="139"/>
      <c r="N70" s="131">
        <f t="shared" si="18"/>
        <v>12.816262249999909</v>
      </c>
      <c r="O70" s="104">
        <f t="shared" si="19"/>
        <v>1.6439821436317004E-2</v>
      </c>
      <c r="Q70" s="139"/>
      <c r="R70" s="204"/>
      <c r="S70" s="139"/>
      <c r="T70" s="204"/>
      <c r="U70" s="139"/>
      <c r="V70" s="204"/>
      <c r="W70" s="139"/>
    </row>
    <row r="71" spans="1:23" s="85" customFormat="1" x14ac:dyDescent="0.25">
      <c r="B71" s="249" t="s">
        <v>137</v>
      </c>
      <c r="C71" s="21"/>
      <c r="D71" s="21"/>
      <c r="E71" s="79"/>
      <c r="F71" s="260">
        <v>-0.08</v>
      </c>
      <c r="G71" s="143"/>
      <c r="H71" s="134">
        <f>H68*F71</f>
        <v>-55.191962000000004</v>
      </c>
      <c r="I71" s="135"/>
      <c r="J71" s="261">
        <v>-0.08</v>
      </c>
      <c r="K71" s="135"/>
      <c r="L71" s="140">
        <f>L68*J71</f>
        <v>-56.099308000000001</v>
      </c>
      <c r="M71" s="139"/>
      <c r="N71" s="140">
        <f t="shared" si="18"/>
        <v>-0.90734599999999688</v>
      </c>
      <c r="O71" s="114">
        <f t="shared" si="19"/>
        <v>1.6439821436317063E-2</v>
      </c>
      <c r="Q71" s="139"/>
      <c r="R71" s="204"/>
      <c r="S71" s="139"/>
      <c r="T71" s="204"/>
      <c r="U71" s="139"/>
      <c r="V71" s="204"/>
      <c r="W71" s="139"/>
    </row>
    <row r="72" spans="1:23" s="85" customFormat="1" ht="13.8" thickBot="1" x14ac:dyDescent="0.3">
      <c r="B72" s="294" t="s">
        <v>138</v>
      </c>
      <c r="C72" s="294"/>
      <c r="D72" s="294"/>
      <c r="E72" s="79"/>
      <c r="F72" s="142"/>
      <c r="G72" s="143"/>
      <c r="H72" s="127">
        <f>SUM(H70:H71)</f>
        <v>724.39450125000008</v>
      </c>
      <c r="I72" s="135"/>
      <c r="J72" s="135"/>
      <c r="K72" s="135"/>
      <c r="L72" s="262">
        <f>SUM(L70:L71)</f>
        <v>736.30341750000002</v>
      </c>
      <c r="M72" s="139"/>
      <c r="N72" s="131">
        <f t="shared" si="18"/>
        <v>11.908916249999947</v>
      </c>
      <c r="O72" s="104">
        <f t="shared" si="19"/>
        <v>1.6439821436317049E-2</v>
      </c>
      <c r="Q72" s="139"/>
      <c r="R72" s="204"/>
      <c r="S72" s="139"/>
      <c r="T72" s="204"/>
      <c r="U72" s="139"/>
      <c r="V72" s="204"/>
      <c r="W72" s="139"/>
    </row>
    <row r="73" spans="1:23" s="85" customFormat="1" ht="8.25" customHeight="1" thickBot="1" x14ac:dyDescent="0.3">
      <c r="B73" s="117"/>
      <c r="C73" s="118"/>
      <c r="D73" s="119"/>
      <c r="E73" s="118"/>
      <c r="F73" s="144"/>
      <c r="G73" s="145"/>
      <c r="H73" s="146"/>
      <c r="I73" s="147"/>
      <c r="J73" s="144"/>
      <c r="K73" s="120"/>
      <c r="L73" s="148"/>
      <c r="M73" s="121"/>
      <c r="N73" s="149"/>
      <c r="O73" s="95"/>
      <c r="Q73" s="143"/>
      <c r="R73" s="204"/>
      <c r="S73" s="143"/>
      <c r="T73" s="204"/>
      <c r="U73" s="143"/>
      <c r="V73" s="204"/>
      <c r="W73" s="143"/>
    </row>
    <row r="74" spans="1:23" x14ac:dyDescent="0.25">
      <c r="L74" s="150"/>
    </row>
    <row r="75" spans="1:23" x14ac:dyDescent="0.25">
      <c r="B75" s="12" t="s">
        <v>45</v>
      </c>
      <c r="F75" s="151">
        <f>'Proposed Rates'!D202</f>
        <v>3.3500000000000002E-2</v>
      </c>
      <c r="J75" s="151">
        <f>+'Res (100)'!J74</f>
        <v>3.3500000000000002E-2</v>
      </c>
    </row>
    <row r="77" spans="1:23" ht="13.5" customHeight="1" x14ac:dyDescent="0.25">
      <c r="Q77" s="202"/>
      <c r="R77" s="202"/>
      <c r="S77" s="6"/>
      <c r="T77" s="6"/>
      <c r="U77" s="6"/>
      <c r="V77" s="6"/>
      <c r="W77" s="6"/>
    </row>
    <row r="78" spans="1:23" ht="12" customHeight="1" x14ac:dyDescent="0.25">
      <c r="A78" s="6" t="s">
        <v>46</v>
      </c>
      <c r="Q78" s="202"/>
      <c r="R78" s="202"/>
      <c r="S78" s="6"/>
      <c r="T78" s="6"/>
      <c r="U78" s="6"/>
      <c r="V78" s="6"/>
      <c r="W78" s="6"/>
    </row>
    <row r="79" spans="1:23" x14ac:dyDescent="0.25">
      <c r="A79" s="6" t="s">
        <v>47</v>
      </c>
      <c r="Q79" s="202"/>
      <c r="R79" s="202"/>
      <c r="S79" s="6"/>
      <c r="T79" s="6"/>
      <c r="U79" s="6"/>
      <c r="V79" s="6"/>
      <c r="W79" s="6"/>
    </row>
    <row r="80" spans="1:23" x14ac:dyDescent="0.25">
      <c r="Q80" s="202"/>
      <c r="R80" s="202"/>
      <c r="S80" s="6"/>
      <c r="T80" s="6"/>
      <c r="U80" s="6"/>
      <c r="V80" s="6"/>
      <c r="W80" s="6"/>
    </row>
    <row r="81" spans="1:23" x14ac:dyDescent="0.25">
      <c r="A81" s="153" t="s">
        <v>133</v>
      </c>
      <c r="Q81" s="202"/>
      <c r="R81" s="202"/>
      <c r="S81" s="6"/>
      <c r="T81" s="6"/>
      <c r="U81" s="6"/>
      <c r="V81" s="6"/>
      <c r="W81" s="6"/>
    </row>
    <row r="82" spans="1:23" x14ac:dyDescent="0.25">
      <c r="A82" s="11" t="s">
        <v>48</v>
      </c>
      <c r="Q82" s="202"/>
      <c r="R82" s="202"/>
      <c r="S82" s="6"/>
      <c r="T82" s="6"/>
      <c r="U82" s="6"/>
      <c r="V82" s="6"/>
      <c r="W82" s="6"/>
    </row>
    <row r="83" spans="1:23" x14ac:dyDescent="0.25">
      <c r="Q83" s="202"/>
      <c r="R83" s="202"/>
      <c r="S83" s="6"/>
      <c r="T83" s="6"/>
      <c r="U83" s="6"/>
      <c r="V83" s="6"/>
      <c r="W83" s="6"/>
    </row>
    <row r="84" spans="1:23" x14ac:dyDescent="0.25">
      <c r="A84" s="6" t="s">
        <v>132</v>
      </c>
      <c r="Q84" s="202"/>
      <c r="R84" s="202"/>
      <c r="S84" s="6"/>
      <c r="T84" s="6"/>
      <c r="U84" s="6"/>
      <c r="V84" s="6"/>
      <c r="W84" s="6"/>
    </row>
    <row r="85" spans="1:23" x14ac:dyDescent="0.25">
      <c r="A85" s="6" t="s">
        <v>49</v>
      </c>
      <c r="Q85" s="202"/>
      <c r="R85" s="202"/>
      <c r="S85" s="6"/>
      <c r="T85" s="6"/>
      <c r="U85" s="6"/>
      <c r="V85" s="6"/>
      <c r="W85" s="6"/>
    </row>
    <row r="86" spans="1:23" x14ac:dyDescent="0.25">
      <c r="A86" s="6" t="s">
        <v>50</v>
      </c>
      <c r="Q86" s="202"/>
      <c r="R86" s="202"/>
      <c r="S86" s="6"/>
      <c r="T86" s="6"/>
      <c r="U86" s="6"/>
      <c r="V86" s="6"/>
      <c r="W86" s="6"/>
    </row>
    <row r="87" spans="1:23" x14ac:dyDescent="0.25">
      <c r="A87" s="6" t="s">
        <v>51</v>
      </c>
      <c r="Q87" s="202"/>
      <c r="R87" s="202"/>
      <c r="S87" s="6"/>
      <c r="T87" s="6"/>
      <c r="U87" s="6"/>
      <c r="V87" s="6"/>
      <c r="W87" s="6"/>
    </row>
    <row r="88" spans="1:23" x14ac:dyDescent="0.25">
      <c r="A88" s="6" t="s">
        <v>52</v>
      </c>
      <c r="Q88" s="202"/>
      <c r="R88" s="202"/>
      <c r="S88" s="6"/>
      <c r="T88" s="6"/>
      <c r="U88" s="6"/>
      <c r="V88" s="6"/>
      <c r="W88" s="6"/>
    </row>
    <row r="89" spans="1:23" x14ac:dyDescent="0.25">
      <c r="Q89" s="202"/>
      <c r="R89" s="202"/>
      <c r="S89" s="6"/>
      <c r="T89" s="6"/>
      <c r="U89" s="6"/>
      <c r="V89" s="6"/>
      <c r="W89" s="6"/>
    </row>
    <row r="90" spans="1:23" x14ac:dyDescent="0.25">
      <c r="A90" s="152"/>
      <c r="B90" s="6" t="s">
        <v>53</v>
      </c>
      <c r="Q90" s="202"/>
      <c r="R90" s="202"/>
      <c r="S90" s="6"/>
      <c r="T90" s="6"/>
      <c r="U90" s="6"/>
      <c r="V90" s="6"/>
      <c r="W90" s="6"/>
    </row>
    <row r="91" spans="1:23" x14ac:dyDescent="0.25">
      <c r="Q91" s="202"/>
      <c r="R91" s="202"/>
      <c r="S91" s="6"/>
      <c r="T91" s="6"/>
      <c r="U91" s="6"/>
      <c r="V91" s="6"/>
      <c r="W91" s="6"/>
    </row>
    <row r="92" spans="1:23" x14ac:dyDescent="0.25">
      <c r="B92" s="153" t="s">
        <v>54</v>
      </c>
      <c r="Q92" s="202"/>
      <c r="R92" s="202"/>
      <c r="S92" s="6"/>
      <c r="T92" s="6"/>
      <c r="U92" s="6"/>
      <c r="V92" s="6"/>
      <c r="W92" s="6"/>
    </row>
  </sheetData>
  <sheetProtection selectLockedCells="1"/>
  <mergeCells count="10">
    <mergeCell ref="B66:D66"/>
    <mergeCell ref="B72:D72"/>
    <mergeCell ref="A3:K3"/>
    <mergeCell ref="D14:O14"/>
    <mergeCell ref="F20:H20"/>
    <mergeCell ref="J20:L20"/>
    <mergeCell ref="N20:O20"/>
    <mergeCell ref="D21:D22"/>
    <mergeCell ref="N21:N22"/>
    <mergeCell ref="O21:O22"/>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3 D67 D23:D38 D51:D61 D48:D49 D40:D46">
      <formula1>"Monthly, per kWh, per kW"</formula1>
    </dataValidation>
    <dataValidation type="list" allowBlank="1" showInputMessage="1" showErrorMessage="1" sqref="E48:E49 E73 E67 E51:E61 E23:E38 E40:E46">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2" manualBreakCount="2">
    <brk id="15" max="71" man="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Option Button 1">
              <controlPr defaultSize="0" autoFill="0" autoLine="0" autoPict="0">
                <anchor moveWithCells="1">
                  <from>
                    <xdr:col>3</xdr:col>
                    <xdr:colOff>624840</xdr:colOff>
                    <xdr:row>9</xdr:row>
                    <xdr:rowOff>198120</xdr:rowOff>
                  </from>
                  <to>
                    <xdr:col>5</xdr:col>
                    <xdr:colOff>800100</xdr:colOff>
                    <xdr:row>10</xdr:row>
                    <xdr:rowOff>91440</xdr:rowOff>
                  </to>
                </anchor>
              </controlPr>
            </control>
          </mc:Choice>
        </mc:AlternateContent>
        <mc:AlternateContent xmlns:mc="http://schemas.openxmlformats.org/markup-compatibility/2006">
          <mc:Choice Requires="x14">
            <control shapeId="131074" r:id="rId5" name="Option Button 2">
              <controlPr defaultSize="0" autoFill="0" autoLine="0" autoPict="0">
                <anchor moveWithCells="1">
                  <from>
                    <xdr:col>5</xdr:col>
                    <xdr:colOff>472440</xdr:colOff>
                    <xdr:row>9</xdr:row>
                    <xdr:rowOff>167640</xdr:rowOff>
                  </from>
                  <to>
                    <xdr:col>9</xdr:col>
                    <xdr:colOff>533400</xdr:colOff>
                    <xdr:row>10</xdr:row>
                    <xdr:rowOff>160020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92"/>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5.44140625" style="6" customWidth="1"/>
    <col min="7" max="7" width="7.88671875" style="6" bestFit="1" customWidth="1"/>
    <col min="8" max="8" width="10.44140625" style="6" bestFit="1" customWidth="1"/>
    <col min="9" max="9" width="2.88671875" style="6" customWidth="1"/>
    <col min="10" max="10" width="9.88671875" style="6" bestFit="1" customWidth="1"/>
    <col min="11" max="11" width="7.88671875" style="6" bestFit="1" customWidth="1"/>
    <col min="12" max="12" width="10.44140625" style="6" bestFit="1" customWidth="1"/>
    <col min="13" max="13" width="2.88671875" style="6" customWidth="1"/>
    <col min="14" max="14" width="9.21875" style="6" bestFit="1" customWidth="1"/>
    <col min="15" max="15" width="10" style="6" bestFit="1" customWidth="1"/>
    <col min="16" max="16" width="3.88671875" style="6" customWidth="1"/>
    <col min="17" max="17" width="2.6640625" style="203" customWidth="1"/>
    <col min="18" max="18" width="4.5546875" style="203" customWidth="1"/>
    <col min="19" max="19" width="2.6640625" style="203" bestFit="1" customWidth="1"/>
    <col min="20" max="20" width="4.5546875" style="203" customWidth="1"/>
    <col min="21" max="21" width="2.6640625" style="203" bestFit="1" customWidth="1"/>
    <col min="22" max="22" width="4.5546875" style="203" customWidth="1"/>
    <col min="23" max="23" width="2.6640625" style="203" bestFit="1"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8"/>
      <c r="D10" s="168"/>
      <c r="E10" s="168"/>
      <c r="F10" s="166" t="s">
        <v>134</v>
      </c>
      <c r="G10" s="168"/>
      <c r="H10" s="168"/>
      <c r="I10" s="168"/>
      <c r="J10" s="168"/>
      <c r="K10" s="168"/>
      <c r="L10" s="168"/>
      <c r="M10" s="168"/>
      <c r="N10" s="168"/>
      <c r="O10" s="168"/>
      <c r="P10"/>
    </row>
    <row r="11" spans="1:23" ht="18.75" customHeight="1" x14ac:dyDescent="0.3">
      <c r="C11" s="168"/>
      <c r="D11" s="168"/>
      <c r="E11" s="168"/>
      <c r="F11" s="168" t="s">
        <v>0</v>
      </c>
      <c r="G11" s="168"/>
      <c r="H11" s="168"/>
      <c r="I11" s="168"/>
      <c r="J11" s="168"/>
      <c r="K11" s="168"/>
      <c r="L11" s="168"/>
      <c r="M11" s="168"/>
      <c r="N11" s="168"/>
      <c r="O11" s="168"/>
      <c r="P11"/>
    </row>
    <row r="12" spans="1:23" ht="7.5" customHeight="1" x14ac:dyDescent="0.25">
      <c r="L12"/>
      <c r="M12"/>
      <c r="N12"/>
      <c r="O12"/>
      <c r="P12"/>
    </row>
    <row r="13" spans="1:23" ht="7.5" customHeight="1" x14ac:dyDescent="0.25">
      <c r="L13"/>
      <c r="M13"/>
      <c r="N13"/>
      <c r="O13"/>
      <c r="P13"/>
    </row>
    <row r="14" spans="1:23" ht="15.6" x14ac:dyDescent="0.25">
      <c r="B14" s="7" t="s">
        <v>1</v>
      </c>
      <c r="D14" s="302" t="s">
        <v>55</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10000</v>
      </c>
      <c r="G18" s="12" t="s">
        <v>6</v>
      </c>
    </row>
    <row r="19" spans="2:23" x14ac:dyDescent="0.25">
      <c r="B19" s="11"/>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'Proposed Rates'!D8</f>
        <v>17.89</v>
      </c>
      <c r="G23" s="25">
        <v>1</v>
      </c>
      <c r="H23" s="26">
        <f>G23*F23</f>
        <v>17.89</v>
      </c>
      <c r="I23" s="27"/>
      <c r="J23" s="28">
        <f>+'Proposed Rates'!E8</f>
        <v>18.600000000000001</v>
      </c>
      <c r="K23" s="29">
        <v>1</v>
      </c>
      <c r="L23" s="26">
        <f>K23*J23</f>
        <v>18.600000000000001</v>
      </c>
      <c r="M23" s="27"/>
      <c r="N23" s="30">
        <f>L23-H23</f>
        <v>0.71000000000000085</v>
      </c>
      <c r="O23" s="31">
        <f>IF((H23)=0,"",(N23/H23))</f>
        <v>3.9686975964225872E-2</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'Proposed Rates'!D21</f>
        <v>2.2700000000000001E-2</v>
      </c>
      <c r="G29" s="25">
        <f>$F$18</f>
        <v>10000</v>
      </c>
      <c r="H29" s="26">
        <f t="shared" si="0"/>
        <v>227.00000000000003</v>
      </c>
      <c r="I29" s="27"/>
      <c r="J29" s="28">
        <f>+'Proposed Rates'!E21</f>
        <v>2.3800000000000002E-2</v>
      </c>
      <c r="K29" s="25">
        <f>$F$18</f>
        <v>10000</v>
      </c>
      <c r="L29" s="26">
        <f t="shared" si="1"/>
        <v>238.00000000000003</v>
      </c>
      <c r="M29" s="27"/>
      <c r="N29" s="30">
        <f t="shared" si="2"/>
        <v>11</v>
      </c>
      <c r="O29" s="31">
        <f t="shared" si="3"/>
        <v>4.8458149779735678E-2</v>
      </c>
      <c r="Q29" s="107"/>
      <c r="S29" s="107"/>
      <c r="U29" s="107"/>
      <c r="W29" s="107"/>
    </row>
    <row r="30" spans="2:23" x14ac:dyDescent="0.25">
      <c r="B30" s="21" t="s">
        <v>21</v>
      </c>
      <c r="C30" s="21"/>
      <c r="D30" s="22"/>
      <c r="E30" s="23"/>
      <c r="F30" s="24"/>
      <c r="G30" s="25">
        <f t="shared" ref="G30" si="4">$F$18</f>
        <v>10000</v>
      </c>
      <c r="H30" s="26">
        <f t="shared" si="0"/>
        <v>0</v>
      </c>
      <c r="I30" s="27"/>
      <c r="J30" s="28"/>
      <c r="K30" s="25">
        <f t="shared" ref="K30:K38" si="5">$F$18</f>
        <v>10000</v>
      </c>
      <c r="L30" s="26">
        <f t="shared" si="1"/>
        <v>0</v>
      </c>
      <c r="M30" s="27"/>
      <c r="N30" s="30">
        <f t="shared" si="2"/>
        <v>0</v>
      </c>
      <c r="O30" s="31" t="str">
        <f t="shared" si="3"/>
        <v/>
      </c>
      <c r="Q30" s="107"/>
      <c r="S30" s="107"/>
      <c r="U30" s="107"/>
      <c r="W30" s="107"/>
    </row>
    <row r="31" spans="2:23" x14ac:dyDescent="0.25">
      <c r="B31" s="21" t="s">
        <v>22</v>
      </c>
      <c r="C31" s="21"/>
      <c r="D31" s="22" t="s">
        <v>20</v>
      </c>
      <c r="E31" s="23"/>
      <c r="F31" s="50">
        <f>'Proposed Rates'!D68</f>
        <v>0</v>
      </c>
      <c r="G31" s="25">
        <f>$F$18</f>
        <v>10000</v>
      </c>
      <c r="H31" s="26">
        <f t="shared" si="0"/>
        <v>0</v>
      </c>
      <c r="I31" s="27"/>
      <c r="J31" s="52">
        <f>+'Proposed Rates'!E68</f>
        <v>0</v>
      </c>
      <c r="K31" s="25">
        <f t="shared" si="5"/>
        <v>10000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10000</v>
      </c>
      <c r="H32" s="26">
        <f t="shared" si="0"/>
        <v>0</v>
      </c>
      <c r="I32" s="27"/>
      <c r="J32" s="28"/>
      <c r="K32" s="25">
        <f t="shared" si="5"/>
        <v>10000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10000</v>
      </c>
      <c r="H33" s="26">
        <f t="shared" si="0"/>
        <v>0</v>
      </c>
      <c r="I33" s="27"/>
      <c r="J33" s="28"/>
      <c r="K33" s="25">
        <f t="shared" si="5"/>
        <v>10000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10000</v>
      </c>
      <c r="H34" s="26">
        <f t="shared" si="0"/>
        <v>0</v>
      </c>
      <c r="I34" s="27"/>
      <c r="J34" s="28"/>
      <c r="K34" s="25">
        <f t="shared" si="5"/>
        <v>10000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10000</v>
      </c>
      <c r="H35" s="26">
        <f t="shared" si="0"/>
        <v>0</v>
      </c>
      <c r="I35" s="27"/>
      <c r="J35" s="28"/>
      <c r="K35" s="25">
        <f t="shared" si="5"/>
        <v>10000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10000</v>
      </c>
      <c r="H36" s="26">
        <f t="shared" si="0"/>
        <v>0</v>
      </c>
      <c r="I36" s="27"/>
      <c r="J36" s="28"/>
      <c r="K36" s="25">
        <f t="shared" si="5"/>
        <v>10000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10000</v>
      </c>
      <c r="H37" s="26">
        <f t="shared" si="0"/>
        <v>0</v>
      </c>
      <c r="I37" s="27"/>
      <c r="J37" s="28"/>
      <c r="K37" s="25">
        <f t="shared" si="5"/>
        <v>10000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10000</v>
      </c>
      <c r="H38" s="26">
        <f t="shared" si="0"/>
        <v>0</v>
      </c>
      <c r="I38" s="27"/>
      <c r="J38" s="28"/>
      <c r="K38" s="25">
        <f t="shared" si="5"/>
        <v>10000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244.89000000000004</v>
      </c>
      <c r="I39" s="40"/>
      <c r="J39" s="41"/>
      <c r="K39" s="42"/>
      <c r="L39" s="39">
        <f>SUM(L23:L38)</f>
        <v>256.60000000000002</v>
      </c>
      <c r="M39" s="40"/>
      <c r="N39" s="43">
        <f t="shared" si="2"/>
        <v>11.70999999999998</v>
      </c>
      <c r="O39" s="44">
        <f t="shared" si="3"/>
        <v>4.7817387398423693E-2</v>
      </c>
      <c r="Q39" s="107"/>
      <c r="R39" s="203"/>
      <c r="S39" s="107"/>
      <c r="T39" s="203"/>
      <c r="U39" s="107"/>
      <c r="V39" s="203"/>
      <c r="W39" s="107"/>
    </row>
    <row r="40" spans="2:23" ht="26.4" x14ac:dyDescent="0.25">
      <c r="B40" s="46" t="str">
        <f>+'Res (100)'!B40</f>
        <v>Deferral/Variance Account Disposition Rate Rider Group 1</v>
      </c>
      <c r="C40" s="21"/>
      <c r="D40" s="22" t="s">
        <v>20</v>
      </c>
      <c r="E40" s="23"/>
      <c r="F40" s="50">
        <f>'Proposed Rates'!D39</f>
        <v>0</v>
      </c>
      <c r="G40" s="25">
        <f>$F$18</f>
        <v>10000</v>
      </c>
      <c r="H40" s="26">
        <f>G40*F40</f>
        <v>0</v>
      </c>
      <c r="I40" s="27"/>
      <c r="J40" s="28">
        <f>+'Proposed Rates'!E39</f>
        <v>-4.0000000000000002E-4</v>
      </c>
      <c r="K40" s="25">
        <f>$F$18</f>
        <v>10000</v>
      </c>
      <c r="L40" s="26">
        <f>K40*J40</f>
        <v>-4</v>
      </c>
      <c r="M40" s="27"/>
      <c r="N40" s="30">
        <f>L40-H40</f>
        <v>-4</v>
      </c>
      <c r="O40" s="31" t="str">
        <f>IF((H40)=0,"",(N40/H40))</f>
        <v/>
      </c>
      <c r="Q40" s="107"/>
      <c r="S40" s="107"/>
      <c r="U40" s="107"/>
      <c r="W40" s="107"/>
    </row>
    <row r="41" spans="2:23" ht="26.4" x14ac:dyDescent="0.25">
      <c r="B41" s="46" t="str">
        <f>+'Res (100)'!B41</f>
        <v>Deferral/Variance Account Disposition Rate Rider Group 2</v>
      </c>
      <c r="C41" s="21"/>
      <c r="D41" s="22" t="s">
        <v>20</v>
      </c>
      <c r="E41" s="23"/>
      <c r="F41" s="50">
        <f>'Proposed Rates'!D53</f>
        <v>0</v>
      </c>
      <c r="G41" s="25">
        <f t="shared" ref="G41:G43" si="7">$F$18</f>
        <v>10000</v>
      </c>
      <c r="H41" s="26">
        <f t="shared" ref="H41:H45" si="8">G41*F41</f>
        <v>0</v>
      </c>
      <c r="I41" s="47"/>
      <c r="J41" s="28">
        <f>+'Proposed Rates'!E53</f>
        <v>0</v>
      </c>
      <c r="K41" s="25">
        <f t="shared" ref="K41:K43" si="9">$F$18</f>
        <v>10000</v>
      </c>
      <c r="L41" s="26">
        <f t="shared" ref="L41:L45" si="10">K41*J41</f>
        <v>0</v>
      </c>
      <c r="M41" s="48"/>
      <c r="N41" s="30">
        <f t="shared" ref="N41:N45" si="11">L41-H41</f>
        <v>0</v>
      </c>
      <c r="O41" s="31" t="str">
        <f t="shared" ref="O41:O66" si="12">IF((H41)=0,"",(N41/H41))</f>
        <v/>
      </c>
      <c r="Q41" s="107"/>
      <c r="S41" s="107"/>
      <c r="U41" s="107"/>
      <c r="W41" s="107"/>
    </row>
    <row r="42" spans="2:23" ht="39.6" x14ac:dyDescent="0.25">
      <c r="B42" s="46" t="str">
        <f>+'Res (100)'!B42</f>
        <v>Deferral / Variance Accounts Balances (excluding Global Adj.) - NON-WMP</v>
      </c>
      <c r="C42" s="21"/>
      <c r="D42" s="22" t="s">
        <v>20</v>
      </c>
      <c r="E42" s="23"/>
      <c r="F42" s="24">
        <f>'Proposed Rates'!D98</f>
        <v>-2.3E-3</v>
      </c>
      <c r="G42" s="25">
        <f t="shared" si="7"/>
        <v>10000</v>
      </c>
      <c r="H42" s="26">
        <f t="shared" si="8"/>
        <v>-23</v>
      </c>
      <c r="I42" s="47"/>
      <c r="J42" s="28">
        <f>+'Proposed Rates'!E98</f>
        <v>-8.0000000000000004E-4</v>
      </c>
      <c r="K42" s="25">
        <f t="shared" si="9"/>
        <v>10000</v>
      </c>
      <c r="L42" s="26">
        <f t="shared" si="10"/>
        <v>-8</v>
      </c>
      <c r="M42" s="48"/>
      <c r="N42" s="30">
        <f t="shared" si="11"/>
        <v>15</v>
      </c>
      <c r="O42" s="31">
        <f t="shared" si="12"/>
        <v>-0.65217391304347827</v>
      </c>
      <c r="Q42" s="107"/>
      <c r="S42" s="107"/>
      <c r="U42" s="107"/>
      <c r="W42" s="107"/>
    </row>
    <row r="43" spans="2:23" ht="39.6" x14ac:dyDescent="0.25">
      <c r="B43" s="46" t="s">
        <v>125</v>
      </c>
      <c r="C43" s="21"/>
      <c r="D43" s="22" t="s">
        <v>20</v>
      </c>
      <c r="E43" s="23"/>
      <c r="F43" s="24">
        <f>+'Proposed Rates'!D112</f>
        <v>2.7E-4</v>
      </c>
      <c r="G43" s="25">
        <f t="shared" si="7"/>
        <v>10000</v>
      </c>
      <c r="H43" s="26">
        <f t="shared" si="8"/>
        <v>2.7</v>
      </c>
      <c r="I43" s="47"/>
      <c r="J43" s="223">
        <f>+'Proposed Rates'!E112</f>
        <v>0</v>
      </c>
      <c r="K43" s="25">
        <f t="shared" si="9"/>
        <v>10000</v>
      </c>
      <c r="L43" s="26">
        <f t="shared" si="10"/>
        <v>0</v>
      </c>
      <c r="M43" s="48"/>
      <c r="N43" s="30">
        <f t="shared" si="11"/>
        <v>-2.7</v>
      </c>
      <c r="O43" s="31">
        <f t="shared" si="12"/>
        <v>-1</v>
      </c>
      <c r="Q43" s="107"/>
      <c r="S43" s="107"/>
      <c r="U43" s="107"/>
      <c r="W43" s="107"/>
    </row>
    <row r="44" spans="2:23" x14ac:dyDescent="0.25">
      <c r="B44" s="49" t="s">
        <v>25</v>
      </c>
      <c r="C44" s="21"/>
      <c r="D44" s="22" t="s">
        <v>20</v>
      </c>
      <c r="E44" s="23"/>
      <c r="F44" s="50">
        <f>'Proposed Rates'!D127</f>
        <v>6.9999999999999994E-5</v>
      </c>
      <c r="G44" s="51">
        <f>$F$18*(1+F75)</f>
        <v>10335</v>
      </c>
      <c r="H44" s="26">
        <f>G44*F44</f>
        <v>0.72344999999999993</v>
      </c>
      <c r="I44" s="27"/>
      <c r="J44" s="52">
        <f>'Proposed Rates'!E127</f>
        <v>6.0000000000000002E-5</v>
      </c>
      <c r="K44" s="51">
        <f>$F$18*(1+J75)</f>
        <v>10335</v>
      </c>
      <c r="L44" s="26">
        <f>K44*J44</f>
        <v>0.62009999999999998</v>
      </c>
      <c r="M44" s="27"/>
      <c r="N44" s="30">
        <f>L44-H44</f>
        <v>-0.10334999999999994</v>
      </c>
      <c r="O44" s="31">
        <f>IF((H44)=0,"",(N44/H44))</f>
        <v>-0.14285714285714279</v>
      </c>
      <c r="Q44" s="107"/>
      <c r="S44" s="107"/>
      <c r="U44" s="107"/>
      <c r="W44" s="107"/>
    </row>
    <row r="45" spans="2:23" x14ac:dyDescent="0.25">
      <c r="B45" s="49" t="s">
        <v>26</v>
      </c>
      <c r="C45" s="21"/>
      <c r="D45" s="22"/>
      <c r="E45" s="23"/>
      <c r="F45" s="53">
        <f>IF(ISBLANK(D16)=TRUE, 0, IF(D16="TOU", 0.65*$F$56+0.17*$F$57+0.18*$F$58, IF(AND(D16="non-TOU", G60&gt;0), F60,F59)))</f>
        <v>8.2160000000000011E-2</v>
      </c>
      <c r="G45" s="54">
        <f>$F$18*(1+$F$75)-$F$18</f>
        <v>335</v>
      </c>
      <c r="H45" s="26">
        <f t="shared" si="8"/>
        <v>27.523600000000002</v>
      </c>
      <c r="I45" s="27"/>
      <c r="J45" s="55">
        <f>0.65*$J$56+0.17*$J$57+0.18*$J$58</f>
        <v>8.2160000000000011E-2</v>
      </c>
      <c r="K45" s="54">
        <f>$F$18*(1+$J$75)-$F$18</f>
        <v>335</v>
      </c>
      <c r="L45" s="26">
        <f t="shared" si="10"/>
        <v>27.523600000000002</v>
      </c>
      <c r="M45" s="27"/>
      <c r="N45" s="30">
        <f t="shared" si="11"/>
        <v>0</v>
      </c>
      <c r="O45" s="31">
        <f t="shared" si="12"/>
        <v>0</v>
      </c>
      <c r="Q45" s="107"/>
      <c r="S45" s="107"/>
      <c r="U45" s="107"/>
      <c r="W45" s="107"/>
    </row>
    <row r="46" spans="2:23" x14ac:dyDescent="0.25">
      <c r="B46" s="49" t="s">
        <v>27</v>
      </c>
      <c r="C46" s="21"/>
      <c r="D46" s="22" t="s">
        <v>17</v>
      </c>
      <c r="E46" s="23"/>
      <c r="F46" s="53">
        <f>'Proposed Rates'!D142</f>
        <v>0.79</v>
      </c>
      <c r="G46" s="25">
        <v>1</v>
      </c>
      <c r="H46" s="26">
        <f>G46*F46</f>
        <v>0.79</v>
      </c>
      <c r="I46" s="27"/>
      <c r="J46" s="53">
        <f>'Proposed Rates'!E142</f>
        <v>0.79</v>
      </c>
      <c r="K46" s="25">
        <v>1</v>
      </c>
      <c r="L46" s="26">
        <f>K46*J46</f>
        <v>0.79</v>
      </c>
      <c r="M46" s="27"/>
      <c r="N46" s="30">
        <f>L46-H46</f>
        <v>0</v>
      </c>
      <c r="O46" s="31">
        <f t="shared" si="12"/>
        <v>0</v>
      </c>
      <c r="Q46" s="107"/>
      <c r="S46" s="107"/>
      <c r="U46" s="107"/>
      <c r="W46" s="107"/>
    </row>
    <row r="47" spans="2:23" ht="26.4" x14ac:dyDescent="0.25">
      <c r="B47" s="56" t="s">
        <v>28</v>
      </c>
      <c r="C47" s="57"/>
      <c r="D47" s="57"/>
      <c r="E47" s="57"/>
      <c r="F47" s="58"/>
      <c r="G47" s="59"/>
      <c r="H47" s="60">
        <f>SUM(H40:H46)+H39</f>
        <v>253.62705000000005</v>
      </c>
      <c r="I47" s="40"/>
      <c r="J47" s="59"/>
      <c r="K47" s="61"/>
      <c r="L47" s="60">
        <f>SUM(L40:L46)+L39</f>
        <v>273.53370000000001</v>
      </c>
      <c r="M47" s="40"/>
      <c r="N47" s="43">
        <f t="shared" ref="N47:N66" si="13">L47-H47</f>
        <v>19.906649999999956</v>
      </c>
      <c r="O47" s="44">
        <f t="shared" si="12"/>
        <v>7.848788210878907E-2</v>
      </c>
      <c r="Q47" s="107"/>
      <c r="S47" s="107"/>
      <c r="U47" s="107"/>
      <c r="W47" s="107"/>
    </row>
    <row r="48" spans="2:23" x14ac:dyDescent="0.25">
      <c r="B48" s="27" t="s">
        <v>29</v>
      </c>
      <c r="C48" s="27"/>
      <c r="D48" s="62" t="s">
        <v>20</v>
      </c>
      <c r="E48" s="63"/>
      <c r="F48" s="28">
        <f>'Proposed Rates'!D157</f>
        <v>6.7999999999999996E-3</v>
      </c>
      <c r="G48" s="64">
        <f>$F$18*(1+F75)</f>
        <v>10335</v>
      </c>
      <c r="H48" s="26">
        <f>G48*F48</f>
        <v>70.277999999999992</v>
      </c>
      <c r="I48" s="27"/>
      <c r="J48" s="28">
        <f>'Proposed Rates'!E157</f>
        <v>6.8999999999999999E-3</v>
      </c>
      <c r="K48" s="65">
        <f>F18*(1+J75)</f>
        <v>10335</v>
      </c>
      <c r="L48" s="26">
        <f>K48*J48</f>
        <v>71.311499999999995</v>
      </c>
      <c r="M48" s="27"/>
      <c r="N48" s="30">
        <f t="shared" si="13"/>
        <v>1.0335000000000036</v>
      </c>
      <c r="O48" s="31">
        <f t="shared" si="12"/>
        <v>1.470588235294123E-2</v>
      </c>
      <c r="Q48" s="107"/>
      <c r="S48" s="107"/>
      <c r="U48" s="107"/>
      <c r="W48" s="107"/>
    </row>
    <row r="49" spans="2:23" ht="26.4" x14ac:dyDescent="0.25">
      <c r="B49" s="66" t="s">
        <v>30</v>
      </c>
      <c r="C49" s="27"/>
      <c r="D49" s="62" t="s">
        <v>20</v>
      </c>
      <c r="E49" s="63"/>
      <c r="F49" s="28">
        <f>'Proposed Rates'!D172</f>
        <v>4.4999999999999997E-3</v>
      </c>
      <c r="G49" s="64">
        <f>G48</f>
        <v>10335</v>
      </c>
      <c r="H49" s="26">
        <f>G49*F49</f>
        <v>46.507499999999993</v>
      </c>
      <c r="I49" s="27"/>
      <c r="J49" s="28">
        <f>'Proposed Rates'!E172</f>
        <v>4.5999999999999999E-3</v>
      </c>
      <c r="K49" s="65">
        <f>K48</f>
        <v>10335</v>
      </c>
      <c r="L49" s="26">
        <f>K49*J49</f>
        <v>47.540999999999997</v>
      </c>
      <c r="M49" s="27"/>
      <c r="N49" s="30">
        <f t="shared" si="13"/>
        <v>1.0335000000000036</v>
      </c>
      <c r="O49" s="31">
        <f t="shared" si="12"/>
        <v>2.2222222222222303E-2</v>
      </c>
      <c r="Q49" s="107"/>
      <c r="S49" s="107"/>
      <c r="U49" s="107"/>
      <c r="W49" s="107"/>
    </row>
    <row r="50" spans="2:23" ht="26.4" x14ac:dyDescent="0.25">
      <c r="B50" s="56" t="s">
        <v>31</v>
      </c>
      <c r="C50" s="35"/>
      <c r="D50" s="35"/>
      <c r="E50" s="35"/>
      <c r="F50" s="67"/>
      <c r="G50" s="59"/>
      <c r="H50" s="60">
        <f>SUM(H47:H49)</f>
        <v>370.41255000000007</v>
      </c>
      <c r="I50" s="68"/>
      <c r="J50" s="69"/>
      <c r="K50" s="70"/>
      <c r="L50" s="60">
        <f>SUM(L47:L49)</f>
        <v>392.38619999999997</v>
      </c>
      <c r="M50" s="68"/>
      <c r="N50" s="43">
        <f t="shared" si="13"/>
        <v>21.973649999999907</v>
      </c>
      <c r="O50" s="44">
        <f t="shared" si="12"/>
        <v>5.9322099102743421E-2</v>
      </c>
      <c r="Q50" s="102"/>
      <c r="S50" s="102"/>
      <c r="U50" s="102"/>
      <c r="W50" s="102"/>
    </row>
    <row r="51" spans="2:23" ht="26.4" x14ac:dyDescent="0.25">
      <c r="B51" s="71" t="s">
        <v>32</v>
      </c>
      <c r="C51" s="21"/>
      <c r="D51" s="22" t="s">
        <v>20</v>
      </c>
      <c r="E51" s="23"/>
      <c r="F51" s="72">
        <f>'Proposed Rates'!D186</f>
        <v>3.5999999999999999E-3</v>
      </c>
      <c r="G51" s="64">
        <f>G49</f>
        <v>10335</v>
      </c>
      <c r="H51" s="73">
        <f t="shared" ref="H51:H58" si="14">G51*F51</f>
        <v>37.205999999999996</v>
      </c>
      <c r="I51" s="27"/>
      <c r="J51" s="72">
        <f>F51</f>
        <v>3.5999999999999999E-3</v>
      </c>
      <c r="K51" s="65">
        <f>K49</f>
        <v>10335</v>
      </c>
      <c r="L51" s="73">
        <f t="shared" ref="L51:L58" si="15">K51*J51</f>
        <v>37.205999999999996</v>
      </c>
      <c r="M51" s="27"/>
      <c r="N51" s="30">
        <f t="shared" si="13"/>
        <v>0</v>
      </c>
      <c r="O51" s="74">
        <f t="shared" si="12"/>
        <v>0</v>
      </c>
      <c r="Q51" s="107"/>
      <c r="S51" s="107"/>
      <c r="U51" s="107"/>
      <c r="W51" s="107"/>
    </row>
    <row r="52" spans="2:23" ht="26.4" x14ac:dyDescent="0.25">
      <c r="B52" s="71" t="s">
        <v>33</v>
      </c>
      <c r="C52" s="21"/>
      <c r="D52" s="22" t="s">
        <v>20</v>
      </c>
      <c r="E52" s="23"/>
      <c r="F52" s="72">
        <f>'Proposed Rates'!D191</f>
        <v>2.9999999999999997E-4</v>
      </c>
      <c r="G52" s="64">
        <f>G49</f>
        <v>10335</v>
      </c>
      <c r="H52" s="73">
        <f t="shared" si="14"/>
        <v>3.1004999999999998</v>
      </c>
      <c r="I52" s="27"/>
      <c r="J52" s="72">
        <f>F52</f>
        <v>2.9999999999999997E-4</v>
      </c>
      <c r="K52" s="65">
        <f>K49</f>
        <v>10335</v>
      </c>
      <c r="L52" s="73">
        <f t="shared" si="15"/>
        <v>3.1004999999999998</v>
      </c>
      <c r="M52" s="27"/>
      <c r="N52" s="30">
        <f t="shared" si="13"/>
        <v>0</v>
      </c>
      <c r="O52" s="74">
        <f t="shared" si="12"/>
        <v>0</v>
      </c>
      <c r="Q52" s="107"/>
      <c r="S52" s="107"/>
      <c r="U52" s="107"/>
      <c r="W52" s="107"/>
    </row>
    <row r="53" spans="2:23" x14ac:dyDescent="0.25">
      <c r="B53" s="21" t="s">
        <v>34</v>
      </c>
      <c r="C53" s="21"/>
      <c r="D53" s="22" t="s">
        <v>17</v>
      </c>
      <c r="E53" s="23"/>
      <c r="F53" s="72">
        <f>'Proposed Rates'!D196</f>
        <v>0.25</v>
      </c>
      <c r="G53" s="25">
        <v>1</v>
      </c>
      <c r="H53" s="73">
        <f t="shared" si="14"/>
        <v>0.25</v>
      </c>
      <c r="I53" s="27"/>
      <c r="J53" s="72">
        <f>F53</f>
        <v>0.25</v>
      </c>
      <c r="K53" s="29">
        <v>1</v>
      </c>
      <c r="L53" s="73">
        <f t="shared" si="15"/>
        <v>0.25</v>
      </c>
      <c r="M53" s="27"/>
      <c r="N53" s="30">
        <f t="shared" si="13"/>
        <v>0</v>
      </c>
      <c r="O53" s="74">
        <f t="shared" si="12"/>
        <v>0</v>
      </c>
      <c r="Q53" s="107"/>
      <c r="S53" s="107"/>
      <c r="U53" s="107"/>
      <c r="W53" s="107"/>
    </row>
    <row r="54" spans="2:23" x14ac:dyDescent="0.25">
      <c r="B54" s="21" t="s">
        <v>120</v>
      </c>
      <c r="C54" s="21"/>
      <c r="D54" s="22"/>
      <c r="E54" s="23"/>
      <c r="F54" s="72">
        <f>'Proposed Rates'!D221</f>
        <v>0</v>
      </c>
      <c r="G54" s="75">
        <f>$F$18*(1+F75)</f>
        <v>10335</v>
      </c>
      <c r="H54" s="73">
        <f>G54*F54</f>
        <v>0</v>
      </c>
      <c r="I54" s="27"/>
      <c r="J54" s="72">
        <f>F54</f>
        <v>0</v>
      </c>
      <c r="K54" s="75">
        <f>$F$18*(1+J75)</f>
        <v>10335</v>
      </c>
      <c r="L54" s="73">
        <f>K54*J54</f>
        <v>0</v>
      </c>
      <c r="M54" s="27"/>
      <c r="N54" s="30"/>
      <c r="O54" s="74"/>
      <c r="Q54" s="107"/>
      <c r="S54" s="107"/>
      <c r="U54" s="107"/>
      <c r="W54" s="107"/>
    </row>
    <row r="55" spans="2:23" x14ac:dyDescent="0.25">
      <c r="B55" s="21" t="s">
        <v>35</v>
      </c>
      <c r="C55" s="21"/>
      <c r="D55" s="22"/>
      <c r="E55" s="23"/>
      <c r="F55" s="72">
        <f>'Proposed Rates'!D216</f>
        <v>6.94E-3</v>
      </c>
      <c r="G55" s="75">
        <f>$F$18</f>
        <v>10000</v>
      </c>
      <c r="H55" s="73">
        <f t="shared" si="14"/>
        <v>69.400000000000006</v>
      </c>
      <c r="I55" s="27"/>
      <c r="J55" s="72">
        <f>+F55</f>
        <v>6.94E-3</v>
      </c>
      <c r="K55" s="76">
        <f>$F$18</f>
        <v>10000</v>
      </c>
      <c r="L55" s="73">
        <f t="shared" si="15"/>
        <v>69.400000000000006</v>
      </c>
      <c r="M55" s="27"/>
      <c r="N55" s="30">
        <f t="shared" si="13"/>
        <v>0</v>
      </c>
      <c r="O55" s="74">
        <f t="shared" si="12"/>
        <v>0</v>
      </c>
      <c r="Q55" s="107"/>
      <c r="S55" s="107"/>
      <c r="U55" s="107"/>
      <c r="W55" s="107"/>
    </row>
    <row r="56" spans="2:23" x14ac:dyDescent="0.25">
      <c r="B56" s="49" t="s">
        <v>36</v>
      </c>
      <c r="C56" s="21"/>
      <c r="D56" s="22"/>
      <c r="E56" s="23"/>
      <c r="F56" s="72">
        <f>'Proposed Rates'!D226</f>
        <v>6.5000000000000002E-2</v>
      </c>
      <c r="G56" s="77">
        <f>0.65*$F$18</f>
        <v>6500</v>
      </c>
      <c r="H56" s="73">
        <f t="shared" si="14"/>
        <v>422.5</v>
      </c>
      <c r="I56" s="27"/>
      <c r="J56" s="72">
        <f>F56</f>
        <v>6.5000000000000002E-2</v>
      </c>
      <c r="K56" s="77">
        <f>$G$56</f>
        <v>6500</v>
      </c>
      <c r="L56" s="73">
        <f t="shared" si="15"/>
        <v>422.5</v>
      </c>
      <c r="M56" s="27"/>
      <c r="N56" s="30">
        <f t="shared" si="13"/>
        <v>0</v>
      </c>
      <c r="O56" s="74">
        <f t="shared" si="12"/>
        <v>0</v>
      </c>
      <c r="Q56" s="107"/>
      <c r="S56" s="107"/>
      <c r="U56" s="107"/>
      <c r="W56" s="107"/>
    </row>
    <row r="57" spans="2:23" x14ac:dyDescent="0.25">
      <c r="B57" s="49" t="s">
        <v>37</v>
      </c>
      <c r="C57" s="21"/>
      <c r="D57" s="22"/>
      <c r="E57" s="23"/>
      <c r="F57" s="72">
        <f>'Proposed Rates'!D227</f>
        <v>9.5000000000000001E-2</v>
      </c>
      <c r="G57" s="77">
        <f>0.17*$F$18</f>
        <v>1700.0000000000002</v>
      </c>
      <c r="H57" s="73">
        <f t="shared" si="14"/>
        <v>161.50000000000003</v>
      </c>
      <c r="I57" s="27"/>
      <c r="J57" s="72">
        <f>F57</f>
        <v>9.5000000000000001E-2</v>
      </c>
      <c r="K57" s="77">
        <f>$G$57</f>
        <v>1700.0000000000002</v>
      </c>
      <c r="L57" s="73">
        <f t="shared" si="15"/>
        <v>161.50000000000003</v>
      </c>
      <c r="M57" s="27"/>
      <c r="N57" s="30">
        <f t="shared" si="13"/>
        <v>0</v>
      </c>
      <c r="O57" s="74">
        <f t="shared" si="12"/>
        <v>0</v>
      </c>
      <c r="Q57" s="107"/>
      <c r="S57" s="107"/>
      <c r="U57" s="107"/>
      <c r="W57" s="107"/>
    </row>
    <row r="58" spans="2:23" x14ac:dyDescent="0.25">
      <c r="B58" s="11" t="s">
        <v>38</v>
      </c>
      <c r="C58" s="21"/>
      <c r="D58" s="22"/>
      <c r="E58" s="23"/>
      <c r="F58" s="72">
        <f>'Proposed Rates'!D228</f>
        <v>0.13200000000000001</v>
      </c>
      <c r="G58" s="77">
        <f>0.18*$F$18</f>
        <v>1800</v>
      </c>
      <c r="H58" s="73">
        <f t="shared" si="14"/>
        <v>237.60000000000002</v>
      </c>
      <c r="I58" s="27"/>
      <c r="J58" s="72">
        <f>F58</f>
        <v>0.13200000000000001</v>
      </c>
      <c r="K58" s="77">
        <f>$G$58</f>
        <v>1800</v>
      </c>
      <c r="L58" s="73">
        <f t="shared" si="15"/>
        <v>237.60000000000002</v>
      </c>
      <c r="M58" s="27"/>
      <c r="N58" s="30">
        <f t="shared" si="13"/>
        <v>0</v>
      </c>
      <c r="O58" s="74">
        <f t="shared" si="12"/>
        <v>0</v>
      </c>
      <c r="Q58" s="107"/>
      <c r="S58" s="107"/>
      <c r="U58" s="107"/>
      <c r="W58" s="107"/>
    </row>
    <row r="59" spans="2:23" s="85" customFormat="1" x14ac:dyDescent="0.25">
      <c r="B59" s="78" t="s">
        <v>39</v>
      </c>
      <c r="C59" s="79"/>
      <c r="D59" s="80"/>
      <c r="E59" s="81"/>
      <c r="F59" s="72">
        <f>'Proposed Rates'!D229</f>
        <v>7.6999999999999999E-2</v>
      </c>
      <c r="G59" s="82">
        <v>750</v>
      </c>
      <c r="H59" s="73">
        <f>G59*F59</f>
        <v>57.75</v>
      </c>
      <c r="I59" s="83"/>
      <c r="J59" s="72">
        <f>F59</f>
        <v>7.6999999999999999E-2</v>
      </c>
      <c r="K59" s="82">
        <f>$G$59</f>
        <v>750</v>
      </c>
      <c r="L59" s="73">
        <f>K59*J59</f>
        <v>57.75</v>
      </c>
      <c r="M59" s="83"/>
      <c r="N59" s="84">
        <f t="shared" si="13"/>
        <v>0</v>
      </c>
      <c r="O59" s="74">
        <f t="shared" si="12"/>
        <v>0</v>
      </c>
      <c r="Q59" s="143"/>
      <c r="R59" s="204"/>
      <c r="S59" s="143"/>
      <c r="T59" s="204"/>
      <c r="U59" s="143"/>
      <c r="V59" s="204"/>
      <c r="W59" s="143"/>
    </row>
    <row r="60" spans="2:23" s="85" customFormat="1" ht="13.8" thickBot="1" x14ac:dyDescent="0.3">
      <c r="B60" s="78" t="s">
        <v>40</v>
      </c>
      <c r="C60" s="79"/>
      <c r="D60" s="80"/>
      <c r="E60" s="81"/>
      <c r="F60" s="72">
        <f>'Proposed Rates'!D230</f>
        <v>0.09</v>
      </c>
      <c r="G60" s="82">
        <f>F18-G59</f>
        <v>9250</v>
      </c>
      <c r="H60" s="73">
        <f>G60*F60</f>
        <v>832.5</v>
      </c>
      <c r="I60" s="83"/>
      <c r="J60" s="72">
        <f>F60</f>
        <v>0.09</v>
      </c>
      <c r="K60" s="82">
        <f>$G$60</f>
        <v>9250</v>
      </c>
      <c r="L60" s="73">
        <f>K60*J60</f>
        <v>832.5</v>
      </c>
      <c r="M60" s="83"/>
      <c r="N60" s="84">
        <f t="shared" si="13"/>
        <v>0</v>
      </c>
      <c r="O60" s="74">
        <f t="shared" si="12"/>
        <v>0</v>
      </c>
      <c r="Q60" s="143"/>
      <c r="R60" s="204"/>
      <c r="S60" s="143"/>
      <c r="T60" s="204"/>
      <c r="U60" s="143"/>
      <c r="V60" s="204"/>
      <c r="W60" s="143"/>
    </row>
    <row r="61" spans="2:23" ht="8.25" customHeight="1" thickBot="1" x14ac:dyDescent="0.3">
      <c r="B61" s="86"/>
      <c r="C61" s="87"/>
      <c r="D61" s="88"/>
      <c r="E61" s="87"/>
      <c r="F61" s="89"/>
      <c r="G61" s="90"/>
      <c r="H61" s="91"/>
      <c r="I61" s="92"/>
      <c r="J61" s="89"/>
      <c r="K61" s="93"/>
      <c r="L61" s="91"/>
      <c r="M61" s="92"/>
      <c r="N61" s="94"/>
      <c r="O61" s="95"/>
      <c r="Q61" s="107"/>
      <c r="S61" s="107"/>
      <c r="U61" s="107"/>
      <c r="W61" s="107"/>
    </row>
    <row r="62" spans="2:23" x14ac:dyDescent="0.25">
      <c r="B62" s="96" t="s">
        <v>41</v>
      </c>
      <c r="C62" s="21"/>
      <c r="D62" s="21"/>
      <c r="E62" s="21"/>
      <c r="F62" s="97"/>
      <c r="G62" s="98"/>
      <c r="H62" s="99">
        <f>SUM(H51:H58,H50)</f>
        <v>1301.9690500000002</v>
      </c>
      <c r="I62" s="100"/>
      <c r="J62" s="101"/>
      <c r="K62" s="101"/>
      <c r="L62" s="254">
        <f>SUM(L51:L58,L50)</f>
        <v>1323.9427000000001</v>
      </c>
      <c r="M62" s="102"/>
      <c r="N62" s="103">
        <f t="shared" ref="N62" si="16">L62-H62</f>
        <v>21.973649999999907</v>
      </c>
      <c r="O62" s="104">
        <f t="shared" ref="O62" si="17">IF((H62)=0,"",(N62/H62))</f>
        <v>1.6877244508999585E-2</v>
      </c>
      <c r="Q62" s="102"/>
      <c r="S62" s="102"/>
      <c r="U62" s="102"/>
      <c r="W62" s="102"/>
    </row>
    <row r="63" spans="2:23" x14ac:dyDescent="0.25">
      <c r="B63" s="105" t="s">
        <v>42</v>
      </c>
      <c r="C63" s="21"/>
      <c r="D63" s="21"/>
      <c r="E63" s="21"/>
      <c r="F63" s="106">
        <v>0.13</v>
      </c>
      <c r="G63" s="107"/>
      <c r="H63" s="108">
        <f>H62*F63</f>
        <v>169.25597650000003</v>
      </c>
      <c r="I63" s="109"/>
      <c r="J63" s="110">
        <v>0.13</v>
      </c>
      <c r="K63" s="109"/>
      <c r="L63" s="113">
        <f>L62*J63</f>
        <v>172.11255100000002</v>
      </c>
      <c r="M63" s="112"/>
      <c r="N63" s="113">
        <f t="shared" si="13"/>
        <v>2.8565744999999936</v>
      </c>
      <c r="O63" s="114">
        <f t="shared" si="12"/>
        <v>1.6877244508999616E-2</v>
      </c>
      <c r="Q63" s="112"/>
      <c r="S63" s="112"/>
      <c r="U63" s="112"/>
      <c r="W63" s="112"/>
    </row>
    <row r="64" spans="2:23" x14ac:dyDescent="0.25">
      <c r="B64" s="250" t="s">
        <v>43</v>
      </c>
      <c r="C64" s="21"/>
      <c r="D64" s="21"/>
      <c r="E64" s="21"/>
      <c r="F64" s="106"/>
      <c r="G64" s="107"/>
      <c r="H64" s="99">
        <f>SUM(H62:H63)</f>
        <v>1471.2250265000002</v>
      </c>
      <c r="I64" s="109"/>
      <c r="J64" s="110"/>
      <c r="K64" s="109"/>
      <c r="L64" s="103">
        <f>SUM(L62:L63)</f>
        <v>1496.055251</v>
      </c>
      <c r="M64" s="112"/>
      <c r="N64" s="103">
        <f t="shared" si="13"/>
        <v>24.830224499999758</v>
      </c>
      <c r="O64" s="104">
        <f t="shared" si="12"/>
        <v>1.6877244508999491E-2</v>
      </c>
      <c r="Q64" s="112"/>
      <c r="S64" s="112"/>
      <c r="U64" s="112"/>
      <c r="W64" s="112"/>
    </row>
    <row r="65" spans="1:23" x14ac:dyDescent="0.25">
      <c r="B65" s="249" t="s">
        <v>137</v>
      </c>
      <c r="C65" s="21"/>
      <c r="D65" s="21"/>
      <c r="E65" s="21"/>
      <c r="F65" s="106">
        <v>-0.08</v>
      </c>
      <c r="G65" s="107"/>
      <c r="H65" s="108">
        <f>H62*F65</f>
        <v>-104.15752400000001</v>
      </c>
      <c r="I65" s="109"/>
      <c r="J65" s="106">
        <v>-0.08</v>
      </c>
      <c r="K65" s="109"/>
      <c r="L65" s="113">
        <f>L62*J65</f>
        <v>-105.91541600000001</v>
      </c>
      <c r="M65" s="112"/>
      <c r="N65" s="113">
        <f t="shared" si="13"/>
        <v>-1.7578919999999982</v>
      </c>
      <c r="O65" s="114">
        <f t="shared" si="12"/>
        <v>1.6877244508999637E-2</v>
      </c>
      <c r="Q65" s="112"/>
      <c r="S65" s="112"/>
      <c r="U65" s="112"/>
      <c r="W65" s="112"/>
    </row>
    <row r="66" spans="1:23" ht="13.8" thickBot="1" x14ac:dyDescent="0.3">
      <c r="B66" s="294" t="s">
        <v>138</v>
      </c>
      <c r="C66" s="294"/>
      <c r="D66" s="294"/>
      <c r="E66" s="21"/>
      <c r="F66" s="116"/>
      <c r="G66" s="107"/>
      <c r="H66" s="99">
        <f>SUM(H64:H65)</f>
        <v>1367.0675025000003</v>
      </c>
      <c r="I66" s="109"/>
      <c r="J66" s="109"/>
      <c r="K66" s="109"/>
      <c r="L66" s="251">
        <f>SUM(L64:L65)</f>
        <v>1390.1398349999999</v>
      </c>
      <c r="M66" s="112"/>
      <c r="N66" s="103">
        <f t="shared" si="13"/>
        <v>23.072332499999675</v>
      </c>
      <c r="O66" s="104">
        <f t="shared" si="12"/>
        <v>1.6877244508999415E-2</v>
      </c>
      <c r="Q66" s="112"/>
      <c r="S66" s="112"/>
      <c r="U66" s="112"/>
      <c r="W66" s="112"/>
    </row>
    <row r="67" spans="1:23" s="85" customFormat="1" ht="8.25" customHeight="1" thickBot="1" x14ac:dyDescent="0.3">
      <c r="B67" s="117"/>
      <c r="C67" s="118"/>
      <c r="D67" s="119"/>
      <c r="E67" s="118"/>
      <c r="F67" s="89"/>
      <c r="G67" s="120"/>
      <c r="H67" s="91"/>
      <c r="I67" s="121"/>
      <c r="J67" s="89"/>
      <c r="K67" s="122"/>
      <c r="L67" s="91"/>
      <c r="M67" s="121"/>
      <c r="N67" s="123"/>
      <c r="O67" s="95"/>
      <c r="Q67" s="143"/>
      <c r="R67" s="204"/>
      <c r="S67" s="143"/>
      <c r="T67" s="204"/>
      <c r="U67" s="143"/>
      <c r="V67" s="204"/>
      <c r="W67" s="143"/>
    </row>
    <row r="68" spans="1:23" s="85" customFormat="1" x14ac:dyDescent="0.25">
      <c r="B68" s="124" t="s">
        <v>44</v>
      </c>
      <c r="C68" s="79"/>
      <c r="D68" s="79"/>
      <c r="E68" s="79"/>
      <c r="F68" s="125"/>
      <c r="G68" s="126"/>
      <c r="H68" s="127">
        <f>SUM(H59:H60,H50,H51:H55)</f>
        <v>1370.61905</v>
      </c>
      <c r="I68" s="128"/>
      <c r="J68" s="129"/>
      <c r="K68" s="129"/>
      <c r="L68" s="259">
        <f>SUM(L59:L60,L50,L51:L55)</f>
        <v>1392.5926999999999</v>
      </c>
      <c r="M68" s="130"/>
      <c r="N68" s="131">
        <f t="shared" ref="N68:N72" si="18">L68-H68</f>
        <v>21.973649999999907</v>
      </c>
      <c r="O68" s="104">
        <f t="shared" ref="O68:O72" si="19">IF((H68)=0,"",(N68/H68))</f>
        <v>1.6031916381141723E-2</v>
      </c>
      <c r="Q68" s="130"/>
      <c r="R68" s="204"/>
      <c r="S68" s="130"/>
      <c r="T68" s="204"/>
      <c r="U68" s="130"/>
      <c r="V68" s="204"/>
      <c r="W68" s="130"/>
    </row>
    <row r="69" spans="1:23" s="85" customFormat="1" x14ac:dyDescent="0.25">
      <c r="B69" s="132" t="s">
        <v>42</v>
      </c>
      <c r="C69" s="79"/>
      <c r="D69" s="79"/>
      <c r="E69" s="79"/>
      <c r="F69" s="133">
        <v>0.13</v>
      </c>
      <c r="G69" s="126"/>
      <c r="H69" s="134">
        <f>H68*F69</f>
        <v>178.1804765</v>
      </c>
      <c r="I69" s="135"/>
      <c r="J69" s="136">
        <v>0.13</v>
      </c>
      <c r="K69" s="137"/>
      <c r="L69" s="140">
        <f>L68*J69</f>
        <v>181.03705099999999</v>
      </c>
      <c r="M69" s="139"/>
      <c r="N69" s="140">
        <f t="shared" si="18"/>
        <v>2.8565744999999936</v>
      </c>
      <c r="O69" s="114">
        <f t="shared" si="19"/>
        <v>1.6031916381141757E-2</v>
      </c>
      <c r="Q69" s="139"/>
      <c r="R69" s="204"/>
      <c r="S69" s="139"/>
      <c r="T69" s="204"/>
      <c r="U69" s="139"/>
      <c r="V69" s="204"/>
      <c r="W69" s="139"/>
    </row>
    <row r="70" spans="1:23" s="85" customFormat="1" x14ac:dyDescent="0.25">
      <c r="B70" s="258" t="s">
        <v>43</v>
      </c>
      <c r="C70" s="79"/>
      <c r="D70" s="79"/>
      <c r="E70" s="79"/>
      <c r="F70" s="142"/>
      <c r="G70" s="143"/>
      <c r="H70" s="127">
        <f>H68+H69</f>
        <v>1548.7995265</v>
      </c>
      <c r="I70" s="135"/>
      <c r="J70" s="135"/>
      <c r="K70" s="135"/>
      <c r="L70" s="131">
        <f>L68+L69</f>
        <v>1573.6297509999999</v>
      </c>
      <c r="M70" s="139"/>
      <c r="N70" s="131">
        <f t="shared" si="18"/>
        <v>24.830224499999986</v>
      </c>
      <c r="O70" s="104">
        <f t="shared" si="19"/>
        <v>1.6031916381141782E-2</v>
      </c>
      <c r="Q70" s="139"/>
      <c r="R70" s="204"/>
      <c r="S70" s="139"/>
      <c r="T70" s="204"/>
      <c r="U70" s="139"/>
      <c r="V70" s="204"/>
      <c r="W70" s="139"/>
    </row>
    <row r="71" spans="1:23" s="85" customFormat="1" x14ac:dyDescent="0.25">
      <c r="B71" s="249" t="s">
        <v>137</v>
      </c>
      <c r="C71" s="21"/>
      <c r="D71" s="21"/>
      <c r="E71" s="79"/>
      <c r="F71" s="260">
        <v>-0.08</v>
      </c>
      <c r="G71" s="143"/>
      <c r="H71" s="134">
        <f>H68*F71</f>
        <v>-109.649524</v>
      </c>
      <c r="I71" s="135"/>
      <c r="J71" s="261">
        <v>-0.08</v>
      </c>
      <c r="K71" s="135"/>
      <c r="L71" s="140">
        <f>L68*J71</f>
        <v>-111.407416</v>
      </c>
      <c r="M71" s="139"/>
      <c r="N71" s="140">
        <f t="shared" si="18"/>
        <v>-1.7578919999999982</v>
      </c>
      <c r="O71" s="114">
        <f t="shared" si="19"/>
        <v>1.6031916381141775E-2</v>
      </c>
      <c r="Q71" s="139"/>
      <c r="R71" s="204"/>
      <c r="S71" s="139"/>
      <c r="T71" s="204"/>
      <c r="U71" s="139"/>
      <c r="V71" s="204"/>
      <c r="W71" s="139"/>
    </row>
    <row r="72" spans="1:23" s="85" customFormat="1" ht="13.8" thickBot="1" x14ac:dyDescent="0.3">
      <c r="B72" s="294" t="s">
        <v>138</v>
      </c>
      <c r="C72" s="294"/>
      <c r="D72" s="294"/>
      <c r="E72" s="79"/>
      <c r="F72" s="142"/>
      <c r="G72" s="143"/>
      <c r="H72" s="127">
        <f>SUM(H70:H71)</f>
        <v>1439.1500025</v>
      </c>
      <c r="I72" s="135"/>
      <c r="J72" s="135"/>
      <c r="K72" s="135"/>
      <c r="L72" s="262">
        <f>SUM(L70:L71)</f>
        <v>1462.2223349999999</v>
      </c>
      <c r="M72" s="139"/>
      <c r="N72" s="131">
        <f t="shared" si="18"/>
        <v>23.072332499999902</v>
      </c>
      <c r="O72" s="104">
        <f t="shared" si="19"/>
        <v>1.6031916381141723E-2</v>
      </c>
      <c r="Q72" s="139"/>
      <c r="R72" s="204"/>
      <c r="S72" s="139"/>
      <c r="T72" s="204"/>
      <c r="U72" s="139"/>
      <c r="V72" s="204"/>
      <c r="W72" s="139"/>
    </row>
    <row r="73" spans="1:23" s="85" customFormat="1" ht="8.25" customHeight="1" thickBot="1" x14ac:dyDescent="0.3">
      <c r="B73" s="117"/>
      <c r="C73" s="118"/>
      <c r="D73" s="119"/>
      <c r="E73" s="118"/>
      <c r="F73" s="144"/>
      <c r="G73" s="145"/>
      <c r="H73" s="146"/>
      <c r="I73" s="147"/>
      <c r="J73" s="144"/>
      <c r="K73" s="120"/>
      <c r="L73" s="148"/>
      <c r="M73" s="121"/>
      <c r="N73" s="149"/>
      <c r="O73" s="95"/>
      <c r="Q73" s="143"/>
      <c r="R73" s="204"/>
      <c r="S73" s="143"/>
      <c r="T73" s="204"/>
      <c r="U73" s="143"/>
      <c r="V73" s="204"/>
      <c r="W73" s="143"/>
    </row>
    <row r="74" spans="1:23" x14ac:dyDescent="0.25">
      <c r="L74" s="150"/>
    </row>
    <row r="75" spans="1:23" x14ac:dyDescent="0.25">
      <c r="B75" s="12" t="s">
        <v>45</v>
      </c>
      <c r="F75" s="151">
        <f>'Proposed Rates'!D202</f>
        <v>3.3500000000000002E-2</v>
      </c>
      <c r="J75" s="151">
        <f>+'Res (100)'!J74</f>
        <v>3.3500000000000002E-2</v>
      </c>
    </row>
    <row r="77" spans="1:23" ht="13.5" customHeight="1" x14ac:dyDescent="0.25">
      <c r="Q77" s="202"/>
      <c r="R77" s="202"/>
      <c r="S77" s="6"/>
      <c r="T77" s="6"/>
      <c r="U77" s="6"/>
      <c r="V77" s="6"/>
      <c r="W77" s="6"/>
    </row>
    <row r="78" spans="1:23" ht="12" customHeight="1" x14ac:dyDescent="0.25">
      <c r="A78" s="6" t="s">
        <v>46</v>
      </c>
      <c r="Q78" s="202"/>
      <c r="R78" s="202"/>
      <c r="S78" s="6"/>
      <c r="T78" s="6"/>
      <c r="U78" s="6"/>
      <c r="V78" s="6"/>
      <c r="W78" s="6"/>
    </row>
    <row r="79" spans="1:23" x14ac:dyDescent="0.25">
      <c r="A79" s="6" t="s">
        <v>47</v>
      </c>
      <c r="Q79" s="202"/>
      <c r="R79" s="202"/>
      <c r="S79" s="6"/>
      <c r="T79" s="6"/>
      <c r="U79" s="6"/>
      <c r="V79" s="6"/>
      <c r="W79" s="6"/>
    </row>
    <row r="80" spans="1:23" x14ac:dyDescent="0.25">
      <c r="Q80" s="202"/>
      <c r="R80" s="202"/>
      <c r="S80" s="6"/>
      <c r="T80" s="6"/>
      <c r="U80" s="6"/>
      <c r="V80" s="6"/>
      <c r="W80" s="6"/>
    </row>
    <row r="81" spans="1:23" x14ac:dyDescent="0.25">
      <c r="A81" s="153" t="s">
        <v>133</v>
      </c>
      <c r="Q81" s="202"/>
      <c r="R81" s="202"/>
      <c r="S81" s="6"/>
      <c r="T81" s="6"/>
      <c r="U81" s="6"/>
      <c r="V81" s="6"/>
      <c r="W81" s="6"/>
    </row>
    <row r="82" spans="1:23" x14ac:dyDescent="0.25">
      <c r="A82" s="11" t="s">
        <v>48</v>
      </c>
      <c r="Q82" s="202"/>
      <c r="R82" s="202"/>
      <c r="S82" s="6"/>
      <c r="T82" s="6"/>
      <c r="U82" s="6"/>
      <c r="V82" s="6"/>
      <c r="W82" s="6"/>
    </row>
    <row r="83" spans="1:23" x14ac:dyDescent="0.25">
      <c r="Q83" s="202"/>
      <c r="R83" s="202"/>
      <c r="S83" s="6"/>
      <c r="T83" s="6"/>
      <c r="U83" s="6"/>
      <c r="V83" s="6"/>
      <c r="W83" s="6"/>
    </row>
    <row r="84" spans="1:23" x14ac:dyDescent="0.25">
      <c r="A84" s="6" t="s">
        <v>132</v>
      </c>
      <c r="Q84" s="202"/>
      <c r="R84" s="202"/>
      <c r="S84" s="6"/>
      <c r="T84" s="6"/>
      <c r="U84" s="6"/>
      <c r="V84" s="6"/>
      <c r="W84" s="6"/>
    </row>
    <row r="85" spans="1:23" x14ac:dyDescent="0.25">
      <c r="A85" s="6" t="s">
        <v>49</v>
      </c>
      <c r="Q85" s="202"/>
      <c r="R85" s="202"/>
      <c r="S85" s="6"/>
      <c r="T85" s="6"/>
      <c r="U85" s="6"/>
      <c r="V85" s="6"/>
      <c r="W85" s="6"/>
    </row>
    <row r="86" spans="1:23" x14ac:dyDescent="0.25">
      <c r="A86" s="6" t="s">
        <v>50</v>
      </c>
      <c r="Q86" s="202"/>
      <c r="R86" s="202"/>
      <c r="S86" s="6"/>
      <c r="T86" s="6"/>
      <c r="U86" s="6"/>
      <c r="V86" s="6"/>
      <c r="W86" s="6"/>
    </row>
    <row r="87" spans="1:23" x14ac:dyDescent="0.25">
      <c r="A87" s="6" t="s">
        <v>51</v>
      </c>
      <c r="Q87" s="202"/>
      <c r="R87" s="202"/>
      <c r="S87" s="6"/>
      <c r="T87" s="6"/>
      <c r="U87" s="6"/>
      <c r="V87" s="6"/>
      <c r="W87" s="6"/>
    </row>
    <row r="88" spans="1:23" x14ac:dyDescent="0.25">
      <c r="A88" s="6" t="s">
        <v>52</v>
      </c>
      <c r="Q88" s="202"/>
      <c r="R88" s="202"/>
      <c r="S88" s="6"/>
      <c r="T88" s="6"/>
      <c r="U88" s="6"/>
      <c r="V88" s="6"/>
      <c r="W88" s="6"/>
    </row>
    <row r="89" spans="1:23" x14ac:dyDescent="0.25">
      <c r="Q89" s="202"/>
      <c r="R89" s="202"/>
      <c r="S89" s="6"/>
      <c r="T89" s="6"/>
      <c r="U89" s="6"/>
      <c r="V89" s="6"/>
      <c r="W89" s="6"/>
    </row>
    <row r="90" spans="1:23" x14ac:dyDescent="0.25">
      <c r="A90" s="152"/>
      <c r="B90" s="6" t="s">
        <v>53</v>
      </c>
      <c r="Q90" s="202"/>
      <c r="R90" s="202"/>
      <c r="S90" s="6"/>
      <c r="T90" s="6"/>
      <c r="U90" s="6"/>
      <c r="V90" s="6"/>
      <c r="W90" s="6"/>
    </row>
    <row r="91" spans="1:23" x14ac:dyDescent="0.25">
      <c r="Q91" s="202"/>
      <c r="R91" s="202"/>
      <c r="S91" s="6"/>
      <c r="T91" s="6"/>
      <c r="U91" s="6"/>
      <c r="V91" s="6"/>
      <c r="W91" s="6"/>
    </row>
    <row r="92" spans="1:23" x14ac:dyDescent="0.25">
      <c r="B92" s="153" t="s">
        <v>54</v>
      </c>
      <c r="Q92" s="202"/>
      <c r="R92" s="202"/>
      <c r="S92" s="6"/>
      <c r="T92" s="6"/>
      <c r="U92" s="6"/>
      <c r="V92" s="6"/>
      <c r="W92" s="6"/>
    </row>
  </sheetData>
  <sheetProtection selectLockedCells="1"/>
  <mergeCells count="10">
    <mergeCell ref="B66:D66"/>
    <mergeCell ref="B72:D72"/>
    <mergeCell ref="A3:K3"/>
    <mergeCell ref="D14:O14"/>
    <mergeCell ref="F20:H20"/>
    <mergeCell ref="J20:L20"/>
    <mergeCell ref="N20:O20"/>
    <mergeCell ref="D21:D22"/>
    <mergeCell ref="N21:N22"/>
    <mergeCell ref="O21:O22"/>
  </mergeCells>
  <dataValidations count="3">
    <dataValidation type="list" allowBlank="1" showInputMessage="1" showErrorMessage="1" sqref="E48:E49 E73 E67 E51:E61 E23:E38 E40:E46">
      <formula1>#REF!</formula1>
    </dataValidation>
    <dataValidation type="list" allowBlank="1" showInputMessage="1" showErrorMessage="1" prompt="Select Charge Unit - monthly, per kWh, per kW" sqref="D73 D67 D23:D38 D51:D61 D48:D49 D40:D46">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2" manualBreakCount="2">
    <brk id="15" max="71" man="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32097" r:id="rId4" name="Option Button 1">
              <controlPr defaultSize="0" autoFill="0" autoLine="0" autoPict="0">
                <anchor moveWithCells="1">
                  <from>
                    <xdr:col>3</xdr:col>
                    <xdr:colOff>624840</xdr:colOff>
                    <xdr:row>9</xdr:row>
                    <xdr:rowOff>198120</xdr:rowOff>
                  </from>
                  <to>
                    <xdr:col>5</xdr:col>
                    <xdr:colOff>800100</xdr:colOff>
                    <xdr:row>10</xdr:row>
                    <xdr:rowOff>91440</xdr:rowOff>
                  </to>
                </anchor>
              </controlPr>
            </control>
          </mc:Choice>
        </mc:AlternateContent>
        <mc:AlternateContent xmlns:mc="http://schemas.openxmlformats.org/markup-compatibility/2006">
          <mc:Choice Requires="x14">
            <control shapeId="132098" r:id="rId5" name="Option Button 2">
              <controlPr defaultSize="0" autoFill="0" autoLine="0" autoPict="0">
                <anchor moveWithCells="1">
                  <from>
                    <xdr:col>5</xdr:col>
                    <xdr:colOff>556260</xdr:colOff>
                    <xdr:row>9</xdr:row>
                    <xdr:rowOff>167640</xdr:rowOff>
                  </from>
                  <to>
                    <xdr:col>9</xdr:col>
                    <xdr:colOff>480060</xdr:colOff>
                    <xdr:row>10</xdr:row>
                    <xdr:rowOff>160020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W92"/>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5.44140625" style="6" customWidth="1"/>
    <col min="7" max="7" width="7.88671875" style="6" bestFit="1" customWidth="1"/>
    <col min="8" max="8" width="10.44140625" style="6" bestFit="1" customWidth="1"/>
    <col min="9" max="9" width="2.88671875" style="6" customWidth="1"/>
    <col min="10" max="10" width="9.88671875" style="6" bestFit="1" customWidth="1"/>
    <col min="11" max="11" width="7.88671875" style="6" bestFit="1" customWidth="1"/>
    <col min="12" max="12" width="10.44140625" style="6" bestFit="1" customWidth="1"/>
    <col min="13" max="13" width="2.88671875" style="6" customWidth="1"/>
    <col min="14" max="14" width="9.21875" style="6" bestFit="1" customWidth="1"/>
    <col min="15" max="15" width="10" style="6" bestFit="1" customWidth="1"/>
    <col min="16" max="16" width="3.88671875" style="6" customWidth="1"/>
    <col min="17" max="17" width="2.6640625" style="203" customWidth="1"/>
    <col min="18" max="18" width="4.5546875" style="203" customWidth="1"/>
    <col min="19" max="19" width="2.6640625" style="203" bestFit="1" customWidth="1"/>
    <col min="20" max="20" width="4.5546875" style="203" customWidth="1"/>
    <col min="21" max="21" width="2.6640625" style="203" bestFit="1" customWidth="1"/>
    <col min="22" max="22" width="4.5546875" style="203" customWidth="1"/>
    <col min="23" max="23" width="2.6640625" style="203" bestFit="1"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8"/>
      <c r="D10" s="168"/>
      <c r="E10" s="168"/>
      <c r="F10" s="166" t="s">
        <v>134</v>
      </c>
      <c r="G10" s="168"/>
      <c r="H10" s="168"/>
      <c r="I10" s="168"/>
      <c r="J10" s="168"/>
      <c r="K10" s="168"/>
      <c r="L10" s="168"/>
      <c r="M10" s="168"/>
      <c r="N10" s="168"/>
      <c r="O10" s="168"/>
      <c r="P10"/>
    </row>
    <row r="11" spans="1:23" ht="18.75" customHeight="1" x14ac:dyDescent="0.3">
      <c r="C11" s="168"/>
      <c r="D11" s="168"/>
      <c r="E11" s="168"/>
      <c r="F11" s="168" t="s">
        <v>0</v>
      </c>
      <c r="G11" s="168"/>
      <c r="H11" s="168"/>
      <c r="I11" s="168"/>
      <c r="J11" s="168"/>
      <c r="K11" s="168"/>
      <c r="L11" s="168"/>
      <c r="M11" s="168"/>
      <c r="N11" s="168"/>
      <c r="O11" s="168"/>
      <c r="P11"/>
    </row>
    <row r="12" spans="1:23" ht="7.5" customHeight="1" x14ac:dyDescent="0.25">
      <c r="L12"/>
      <c r="M12"/>
      <c r="N12"/>
      <c r="O12"/>
      <c r="P12"/>
    </row>
    <row r="13" spans="1:23" ht="7.5" customHeight="1" x14ac:dyDescent="0.25">
      <c r="L13"/>
      <c r="M13"/>
      <c r="N13"/>
      <c r="O13"/>
      <c r="P13"/>
    </row>
    <row r="14" spans="1:23" ht="15.6" x14ac:dyDescent="0.25">
      <c r="B14" s="7" t="s">
        <v>1</v>
      </c>
      <c r="D14" s="302" t="s">
        <v>55</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15000</v>
      </c>
      <c r="G18" s="12" t="s">
        <v>6</v>
      </c>
    </row>
    <row r="19" spans="2:23" x14ac:dyDescent="0.25">
      <c r="B19" s="11"/>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'Proposed Rates'!D8</f>
        <v>17.89</v>
      </c>
      <c r="G23" s="25">
        <v>1</v>
      </c>
      <c r="H23" s="26">
        <f>G23*F23</f>
        <v>17.89</v>
      </c>
      <c r="I23" s="27"/>
      <c r="J23" s="28">
        <f>+'Proposed Rates'!E8</f>
        <v>18.600000000000001</v>
      </c>
      <c r="K23" s="29">
        <v>1</v>
      </c>
      <c r="L23" s="26">
        <f>K23*J23</f>
        <v>18.600000000000001</v>
      </c>
      <c r="M23" s="27"/>
      <c r="N23" s="30">
        <f>L23-H23</f>
        <v>0.71000000000000085</v>
      </c>
      <c r="O23" s="31">
        <f>IF((H23)=0,"",(N23/H23))</f>
        <v>3.9686975964225872E-2</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'Proposed Rates'!D21</f>
        <v>2.2700000000000001E-2</v>
      </c>
      <c r="G29" s="25">
        <f>$F$18</f>
        <v>15000</v>
      </c>
      <c r="H29" s="26">
        <f t="shared" si="0"/>
        <v>340.5</v>
      </c>
      <c r="I29" s="27"/>
      <c r="J29" s="28">
        <f>+'Proposed Rates'!E21</f>
        <v>2.3800000000000002E-2</v>
      </c>
      <c r="K29" s="25">
        <f>$F$18</f>
        <v>15000</v>
      </c>
      <c r="L29" s="26">
        <f t="shared" si="1"/>
        <v>357</v>
      </c>
      <c r="M29" s="27"/>
      <c r="N29" s="30">
        <f t="shared" si="2"/>
        <v>16.5</v>
      </c>
      <c r="O29" s="31">
        <f t="shared" si="3"/>
        <v>4.8458149779735685E-2</v>
      </c>
      <c r="Q29" s="107"/>
      <c r="S29" s="107"/>
      <c r="U29" s="107"/>
      <c r="W29" s="107"/>
    </row>
    <row r="30" spans="2:23" x14ac:dyDescent="0.25">
      <c r="B30" s="21" t="s">
        <v>21</v>
      </c>
      <c r="C30" s="21"/>
      <c r="D30" s="22"/>
      <c r="E30" s="23"/>
      <c r="F30" s="24"/>
      <c r="G30" s="25">
        <f t="shared" ref="G30" si="4">$F$18</f>
        <v>15000</v>
      </c>
      <c r="H30" s="26">
        <f t="shared" si="0"/>
        <v>0</v>
      </c>
      <c r="I30" s="27"/>
      <c r="J30" s="28"/>
      <c r="K30" s="25">
        <f t="shared" ref="K30:K38" si="5">$F$18</f>
        <v>15000</v>
      </c>
      <c r="L30" s="26">
        <f t="shared" si="1"/>
        <v>0</v>
      </c>
      <c r="M30" s="27"/>
      <c r="N30" s="30">
        <f t="shared" si="2"/>
        <v>0</v>
      </c>
      <c r="O30" s="31" t="str">
        <f t="shared" si="3"/>
        <v/>
      </c>
      <c r="Q30" s="107"/>
      <c r="S30" s="107"/>
      <c r="U30" s="107"/>
      <c r="W30" s="107"/>
    </row>
    <row r="31" spans="2:23" x14ac:dyDescent="0.25">
      <c r="B31" s="21" t="s">
        <v>22</v>
      </c>
      <c r="C31" s="21"/>
      <c r="D31" s="22" t="s">
        <v>20</v>
      </c>
      <c r="E31" s="23"/>
      <c r="F31" s="50">
        <f>'Proposed Rates'!D68</f>
        <v>0</v>
      </c>
      <c r="G31" s="25">
        <f>$F$18</f>
        <v>15000</v>
      </c>
      <c r="H31" s="26">
        <f t="shared" si="0"/>
        <v>0</v>
      </c>
      <c r="I31" s="27"/>
      <c r="J31" s="52">
        <f>+'Proposed Rates'!E68</f>
        <v>0</v>
      </c>
      <c r="K31" s="25">
        <f t="shared" si="5"/>
        <v>15000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15000</v>
      </c>
      <c r="H32" s="26">
        <f t="shared" si="0"/>
        <v>0</v>
      </c>
      <c r="I32" s="27"/>
      <c r="J32" s="28"/>
      <c r="K32" s="25">
        <f t="shared" si="5"/>
        <v>15000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15000</v>
      </c>
      <c r="H33" s="26">
        <f t="shared" si="0"/>
        <v>0</v>
      </c>
      <c r="I33" s="27"/>
      <c r="J33" s="28"/>
      <c r="K33" s="25">
        <f t="shared" si="5"/>
        <v>15000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15000</v>
      </c>
      <c r="H34" s="26">
        <f t="shared" si="0"/>
        <v>0</v>
      </c>
      <c r="I34" s="27"/>
      <c r="J34" s="28"/>
      <c r="K34" s="25">
        <f t="shared" si="5"/>
        <v>15000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15000</v>
      </c>
      <c r="H35" s="26">
        <f t="shared" si="0"/>
        <v>0</v>
      </c>
      <c r="I35" s="27"/>
      <c r="J35" s="28"/>
      <c r="K35" s="25">
        <f t="shared" si="5"/>
        <v>15000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15000</v>
      </c>
      <c r="H36" s="26">
        <f t="shared" si="0"/>
        <v>0</v>
      </c>
      <c r="I36" s="27"/>
      <c r="J36" s="28"/>
      <c r="K36" s="25">
        <f t="shared" si="5"/>
        <v>15000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15000</v>
      </c>
      <c r="H37" s="26">
        <f t="shared" si="0"/>
        <v>0</v>
      </c>
      <c r="I37" s="27"/>
      <c r="J37" s="28"/>
      <c r="K37" s="25">
        <f t="shared" si="5"/>
        <v>15000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15000</v>
      </c>
      <c r="H38" s="26">
        <f t="shared" si="0"/>
        <v>0</v>
      </c>
      <c r="I38" s="27"/>
      <c r="J38" s="28"/>
      <c r="K38" s="25">
        <f t="shared" si="5"/>
        <v>15000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358.39</v>
      </c>
      <c r="I39" s="40"/>
      <c r="J39" s="41"/>
      <c r="K39" s="42"/>
      <c r="L39" s="39">
        <f>SUM(L23:L38)</f>
        <v>375.6</v>
      </c>
      <c r="M39" s="40"/>
      <c r="N39" s="43">
        <f t="shared" si="2"/>
        <v>17.210000000000036</v>
      </c>
      <c r="O39" s="44">
        <f t="shared" si="3"/>
        <v>4.8020313066770938E-2</v>
      </c>
      <c r="Q39" s="107"/>
      <c r="R39" s="203"/>
      <c r="S39" s="107"/>
      <c r="T39" s="203"/>
      <c r="U39" s="107"/>
      <c r="V39" s="203"/>
      <c r="W39" s="107"/>
    </row>
    <row r="40" spans="2:23" ht="26.4" x14ac:dyDescent="0.25">
      <c r="B40" s="46" t="str">
        <f>+'Res (100)'!B40</f>
        <v>Deferral/Variance Account Disposition Rate Rider Group 1</v>
      </c>
      <c r="C40" s="21"/>
      <c r="D40" s="22" t="s">
        <v>20</v>
      </c>
      <c r="E40" s="23"/>
      <c r="F40" s="50">
        <f>'Proposed Rates'!D39</f>
        <v>0</v>
      </c>
      <c r="G40" s="25">
        <f>$F$18</f>
        <v>15000</v>
      </c>
      <c r="H40" s="26">
        <f>G40*F40</f>
        <v>0</v>
      </c>
      <c r="I40" s="27"/>
      <c r="J40" s="28">
        <f>+'Proposed Rates'!E39</f>
        <v>-4.0000000000000002E-4</v>
      </c>
      <c r="K40" s="25">
        <f>$F$18</f>
        <v>15000</v>
      </c>
      <c r="L40" s="26">
        <f>K40*J40</f>
        <v>-6</v>
      </c>
      <c r="M40" s="27"/>
      <c r="N40" s="30">
        <f>L40-H40</f>
        <v>-6</v>
      </c>
      <c r="O40" s="31" t="str">
        <f>IF((H40)=0,"",(N40/H40))</f>
        <v/>
      </c>
      <c r="Q40" s="107"/>
      <c r="S40" s="107"/>
      <c r="U40" s="107"/>
      <c r="W40" s="107"/>
    </row>
    <row r="41" spans="2:23" ht="26.4" x14ac:dyDescent="0.25">
      <c r="B41" s="46" t="str">
        <f>+'Res (100)'!B41</f>
        <v>Deferral/Variance Account Disposition Rate Rider Group 2</v>
      </c>
      <c r="C41" s="21"/>
      <c r="D41" s="22" t="s">
        <v>20</v>
      </c>
      <c r="E41" s="23"/>
      <c r="F41" s="50">
        <f>'Proposed Rates'!D53</f>
        <v>0</v>
      </c>
      <c r="G41" s="25">
        <f t="shared" ref="G41:G43" si="7">$F$18</f>
        <v>15000</v>
      </c>
      <c r="H41" s="26">
        <f t="shared" ref="H41:H45" si="8">G41*F41</f>
        <v>0</v>
      </c>
      <c r="I41" s="47"/>
      <c r="J41" s="28">
        <f>+'Proposed Rates'!E53</f>
        <v>0</v>
      </c>
      <c r="K41" s="25">
        <f t="shared" ref="K41:K43" si="9">$F$18</f>
        <v>15000</v>
      </c>
      <c r="L41" s="26">
        <f t="shared" ref="L41:L45" si="10">K41*J41</f>
        <v>0</v>
      </c>
      <c r="M41" s="48"/>
      <c r="N41" s="30">
        <f t="shared" ref="N41:N45" si="11">L41-H41</f>
        <v>0</v>
      </c>
      <c r="O41" s="31" t="str">
        <f t="shared" ref="O41:O66" si="12">IF((H41)=0,"",(N41/H41))</f>
        <v/>
      </c>
      <c r="Q41" s="107"/>
      <c r="S41" s="107"/>
      <c r="U41" s="107"/>
      <c r="W41" s="107"/>
    </row>
    <row r="42" spans="2:23" ht="39.6" x14ac:dyDescent="0.25">
      <c r="B42" s="46" t="str">
        <f>+'Res (100)'!B42</f>
        <v>Deferral / Variance Accounts Balances (excluding Global Adj.) - NON-WMP</v>
      </c>
      <c r="C42" s="21"/>
      <c r="D42" s="22" t="s">
        <v>20</v>
      </c>
      <c r="E42" s="23"/>
      <c r="F42" s="24">
        <f>'Proposed Rates'!D98</f>
        <v>-2.3E-3</v>
      </c>
      <c r="G42" s="25">
        <f t="shared" si="7"/>
        <v>15000</v>
      </c>
      <c r="H42" s="26">
        <f t="shared" si="8"/>
        <v>-34.5</v>
      </c>
      <c r="I42" s="47"/>
      <c r="J42" s="28">
        <f>+'Proposed Rates'!E98</f>
        <v>-8.0000000000000004E-4</v>
      </c>
      <c r="K42" s="25">
        <f t="shared" si="9"/>
        <v>15000</v>
      </c>
      <c r="L42" s="26">
        <f t="shared" si="10"/>
        <v>-12</v>
      </c>
      <c r="M42" s="48"/>
      <c r="N42" s="30">
        <f t="shared" si="11"/>
        <v>22.5</v>
      </c>
      <c r="O42" s="31">
        <f t="shared" si="12"/>
        <v>-0.65217391304347827</v>
      </c>
      <c r="Q42" s="107"/>
      <c r="S42" s="107"/>
      <c r="U42" s="107"/>
      <c r="W42" s="107"/>
    </row>
    <row r="43" spans="2:23" ht="39.6" x14ac:dyDescent="0.25">
      <c r="B43" s="46" t="s">
        <v>125</v>
      </c>
      <c r="C43" s="21"/>
      <c r="D43" s="22" t="s">
        <v>20</v>
      </c>
      <c r="E43" s="23"/>
      <c r="F43" s="24">
        <f>+'Proposed Rates'!D112</f>
        <v>2.7E-4</v>
      </c>
      <c r="G43" s="25">
        <f t="shared" si="7"/>
        <v>15000</v>
      </c>
      <c r="H43" s="26">
        <f t="shared" si="8"/>
        <v>4.05</v>
      </c>
      <c r="I43" s="47"/>
      <c r="J43" s="223">
        <f>+'Proposed Rates'!E112</f>
        <v>0</v>
      </c>
      <c r="K43" s="25">
        <f t="shared" si="9"/>
        <v>15000</v>
      </c>
      <c r="L43" s="26">
        <f t="shared" si="10"/>
        <v>0</v>
      </c>
      <c r="M43" s="48"/>
      <c r="N43" s="30">
        <f t="shared" si="11"/>
        <v>-4.05</v>
      </c>
      <c r="O43" s="31">
        <f t="shared" si="12"/>
        <v>-1</v>
      </c>
      <c r="Q43" s="107"/>
      <c r="S43" s="107"/>
      <c r="U43" s="107"/>
      <c r="W43" s="107"/>
    </row>
    <row r="44" spans="2:23" x14ac:dyDescent="0.25">
      <c r="B44" s="49" t="s">
        <v>25</v>
      </c>
      <c r="C44" s="21"/>
      <c r="D44" s="22" t="s">
        <v>20</v>
      </c>
      <c r="E44" s="23"/>
      <c r="F44" s="50">
        <f>'Proposed Rates'!D127</f>
        <v>6.9999999999999994E-5</v>
      </c>
      <c r="G44" s="51">
        <f>$F$18*(1+F75)</f>
        <v>15502.500000000002</v>
      </c>
      <c r="H44" s="26">
        <f>G44*F44</f>
        <v>1.085175</v>
      </c>
      <c r="I44" s="27"/>
      <c r="J44" s="52">
        <f>'Proposed Rates'!E127</f>
        <v>6.0000000000000002E-5</v>
      </c>
      <c r="K44" s="51">
        <f>$F$18*(1+J75)</f>
        <v>15502.500000000002</v>
      </c>
      <c r="L44" s="26">
        <f>K44*J44</f>
        <v>0.93015000000000014</v>
      </c>
      <c r="M44" s="27"/>
      <c r="N44" s="30">
        <f>L44-H44</f>
        <v>-0.15502499999999986</v>
      </c>
      <c r="O44" s="31">
        <f>IF((H44)=0,"",(N44/H44))</f>
        <v>-0.14285714285714274</v>
      </c>
      <c r="Q44" s="107"/>
      <c r="S44" s="107"/>
      <c r="U44" s="107"/>
      <c r="W44" s="107"/>
    </row>
    <row r="45" spans="2:23" x14ac:dyDescent="0.25">
      <c r="B45" s="49" t="s">
        <v>26</v>
      </c>
      <c r="C45" s="21"/>
      <c r="D45" s="22"/>
      <c r="E45" s="23"/>
      <c r="F45" s="53">
        <f>IF(ISBLANK(D16)=TRUE, 0, IF(D16="TOU", 0.65*$F$56+0.17*$F$57+0.18*$F$58, IF(AND(D16="non-TOU", G60&gt;0), F60,F59)))</f>
        <v>8.2160000000000011E-2</v>
      </c>
      <c r="G45" s="54">
        <f>$F$18*(1+$F$75)-$F$18</f>
        <v>502.50000000000182</v>
      </c>
      <c r="H45" s="26">
        <f t="shared" si="8"/>
        <v>41.285400000000152</v>
      </c>
      <c r="I45" s="27"/>
      <c r="J45" s="55">
        <f>0.65*$J$56+0.17*$J$57+0.18*$J$58</f>
        <v>8.2160000000000011E-2</v>
      </c>
      <c r="K45" s="54">
        <f>$F$18*(1+$J$75)-$F$18</f>
        <v>502.50000000000182</v>
      </c>
      <c r="L45" s="26">
        <f t="shared" si="10"/>
        <v>41.285400000000152</v>
      </c>
      <c r="M45" s="27"/>
      <c r="N45" s="30">
        <f t="shared" si="11"/>
        <v>0</v>
      </c>
      <c r="O45" s="31">
        <f t="shared" si="12"/>
        <v>0</v>
      </c>
      <c r="Q45" s="107"/>
      <c r="S45" s="107"/>
      <c r="U45" s="107"/>
      <c r="W45" s="107"/>
    </row>
    <row r="46" spans="2:23" x14ac:dyDescent="0.25">
      <c r="B46" s="49" t="s">
        <v>27</v>
      </c>
      <c r="C46" s="21"/>
      <c r="D46" s="22" t="s">
        <v>17</v>
      </c>
      <c r="E46" s="23"/>
      <c r="F46" s="53">
        <f>'Proposed Rates'!D142</f>
        <v>0.79</v>
      </c>
      <c r="G46" s="25">
        <v>1</v>
      </c>
      <c r="H46" s="26">
        <f>G46*F46</f>
        <v>0.79</v>
      </c>
      <c r="I46" s="27"/>
      <c r="J46" s="53">
        <f>'Proposed Rates'!E142</f>
        <v>0.79</v>
      </c>
      <c r="K46" s="25">
        <v>1</v>
      </c>
      <c r="L46" s="26">
        <f>K46*J46</f>
        <v>0.79</v>
      </c>
      <c r="M46" s="27"/>
      <c r="N46" s="30">
        <f>L46-H46</f>
        <v>0</v>
      </c>
      <c r="O46" s="31">
        <f t="shared" si="12"/>
        <v>0</v>
      </c>
      <c r="Q46" s="107"/>
      <c r="S46" s="107"/>
      <c r="U46" s="107"/>
      <c r="W46" s="107"/>
    </row>
    <row r="47" spans="2:23" ht="26.4" x14ac:dyDescent="0.25">
      <c r="B47" s="56" t="s">
        <v>28</v>
      </c>
      <c r="C47" s="57"/>
      <c r="D47" s="57"/>
      <c r="E47" s="57"/>
      <c r="F47" s="58"/>
      <c r="G47" s="59"/>
      <c r="H47" s="60">
        <f>SUM(H40:H46)+H39</f>
        <v>371.10057500000016</v>
      </c>
      <c r="I47" s="40"/>
      <c r="J47" s="59"/>
      <c r="K47" s="61"/>
      <c r="L47" s="60">
        <f>SUM(L40:L46)+L39</f>
        <v>400.60555000000016</v>
      </c>
      <c r="M47" s="40"/>
      <c r="N47" s="43">
        <f t="shared" ref="N47:N66" si="13">L47-H47</f>
        <v>29.504975000000002</v>
      </c>
      <c r="O47" s="44">
        <f t="shared" si="12"/>
        <v>7.9506680904496002E-2</v>
      </c>
      <c r="Q47" s="107"/>
      <c r="S47" s="107"/>
      <c r="U47" s="107"/>
      <c r="W47" s="107"/>
    </row>
    <row r="48" spans="2:23" x14ac:dyDescent="0.25">
      <c r="B48" s="27" t="s">
        <v>29</v>
      </c>
      <c r="C48" s="27"/>
      <c r="D48" s="62" t="s">
        <v>20</v>
      </c>
      <c r="E48" s="63"/>
      <c r="F48" s="28">
        <f>'Proposed Rates'!D157</f>
        <v>6.7999999999999996E-3</v>
      </c>
      <c r="G48" s="64">
        <f>$F$18*(1+F75)</f>
        <v>15502.500000000002</v>
      </c>
      <c r="H48" s="26">
        <f>G48*F48</f>
        <v>105.417</v>
      </c>
      <c r="I48" s="27"/>
      <c r="J48" s="28">
        <f>'Proposed Rates'!E157</f>
        <v>6.8999999999999999E-3</v>
      </c>
      <c r="K48" s="65">
        <f>F18*(1+J75)</f>
        <v>15502.500000000002</v>
      </c>
      <c r="L48" s="26">
        <f>K48*J48</f>
        <v>106.96725000000001</v>
      </c>
      <c r="M48" s="27"/>
      <c r="N48" s="30">
        <f t="shared" si="13"/>
        <v>1.5502500000000055</v>
      </c>
      <c r="O48" s="31">
        <f t="shared" si="12"/>
        <v>1.4705882352941228E-2</v>
      </c>
      <c r="Q48" s="107"/>
      <c r="S48" s="107"/>
      <c r="U48" s="107"/>
      <c r="W48" s="107"/>
    </row>
    <row r="49" spans="2:23" ht="26.4" x14ac:dyDescent="0.25">
      <c r="B49" s="66" t="s">
        <v>30</v>
      </c>
      <c r="C49" s="27"/>
      <c r="D49" s="62" t="s">
        <v>20</v>
      </c>
      <c r="E49" s="63"/>
      <c r="F49" s="28">
        <f>'Proposed Rates'!D172</f>
        <v>4.4999999999999997E-3</v>
      </c>
      <c r="G49" s="64">
        <f>G48</f>
        <v>15502.500000000002</v>
      </c>
      <c r="H49" s="26">
        <f>G49*F49</f>
        <v>69.761250000000004</v>
      </c>
      <c r="I49" s="27"/>
      <c r="J49" s="28">
        <f>'Proposed Rates'!E172</f>
        <v>4.5999999999999999E-3</v>
      </c>
      <c r="K49" s="65">
        <f>K48</f>
        <v>15502.500000000002</v>
      </c>
      <c r="L49" s="26">
        <f>K49*J49</f>
        <v>71.311500000000009</v>
      </c>
      <c r="M49" s="27"/>
      <c r="N49" s="30">
        <f t="shared" si="13"/>
        <v>1.5502500000000055</v>
      </c>
      <c r="O49" s="31">
        <f t="shared" si="12"/>
        <v>2.2222222222222299E-2</v>
      </c>
      <c r="Q49" s="107"/>
      <c r="S49" s="107"/>
      <c r="U49" s="107"/>
      <c r="W49" s="107"/>
    </row>
    <row r="50" spans="2:23" ht="26.4" x14ac:dyDescent="0.25">
      <c r="B50" s="56" t="s">
        <v>31</v>
      </c>
      <c r="C50" s="35"/>
      <c r="D50" s="35"/>
      <c r="E50" s="35"/>
      <c r="F50" s="67"/>
      <c r="G50" s="59"/>
      <c r="H50" s="60">
        <f>SUM(H47:H49)</f>
        <v>546.27882500000021</v>
      </c>
      <c r="I50" s="68"/>
      <c r="J50" s="69"/>
      <c r="K50" s="70"/>
      <c r="L50" s="60">
        <f>SUM(L47:L49)</f>
        <v>578.88430000000017</v>
      </c>
      <c r="M50" s="68"/>
      <c r="N50" s="43">
        <f t="shared" si="13"/>
        <v>32.605474999999956</v>
      </c>
      <c r="O50" s="44">
        <f t="shared" si="12"/>
        <v>5.968650716051449E-2</v>
      </c>
      <c r="Q50" s="102"/>
      <c r="S50" s="102"/>
      <c r="U50" s="102"/>
      <c r="W50" s="102"/>
    </row>
    <row r="51" spans="2:23" ht="26.4" x14ac:dyDescent="0.25">
      <c r="B51" s="71" t="s">
        <v>32</v>
      </c>
      <c r="C51" s="21"/>
      <c r="D51" s="22" t="s">
        <v>20</v>
      </c>
      <c r="E51" s="23"/>
      <c r="F51" s="72">
        <f>'Proposed Rates'!D186</f>
        <v>3.5999999999999999E-3</v>
      </c>
      <c r="G51" s="64">
        <f>G49</f>
        <v>15502.500000000002</v>
      </c>
      <c r="H51" s="73">
        <f t="shared" ref="H51:H58" si="14">G51*F51</f>
        <v>55.809000000000005</v>
      </c>
      <c r="I51" s="27"/>
      <c r="J51" s="72">
        <f>F51</f>
        <v>3.5999999999999999E-3</v>
      </c>
      <c r="K51" s="65">
        <f>K49</f>
        <v>15502.500000000002</v>
      </c>
      <c r="L51" s="73">
        <f t="shared" ref="L51:L58" si="15">K51*J51</f>
        <v>55.809000000000005</v>
      </c>
      <c r="M51" s="27"/>
      <c r="N51" s="30">
        <f t="shared" si="13"/>
        <v>0</v>
      </c>
      <c r="O51" s="74">
        <f t="shared" si="12"/>
        <v>0</v>
      </c>
      <c r="Q51" s="107"/>
      <c r="S51" s="107"/>
      <c r="U51" s="107"/>
      <c r="W51" s="107"/>
    </row>
    <row r="52" spans="2:23" ht="26.4" x14ac:dyDescent="0.25">
      <c r="B52" s="71" t="s">
        <v>33</v>
      </c>
      <c r="C52" s="21"/>
      <c r="D52" s="22" t="s">
        <v>20</v>
      </c>
      <c r="E52" s="23"/>
      <c r="F52" s="72">
        <f>'Proposed Rates'!D191</f>
        <v>2.9999999999999997E-4</v>
      </c>
      <c r="G52" s="64">
        <f>G49</f>
        <v>15502.500000000002</v>
      </c>
      <c r="H52" s="73">
        <f t="shared" si="14"/>
        <v>4.6507500000000004</v>
      </c>
      <c r="I52" s="27"/>
      <c r="J52" s="72">
        <f>F52</f>
        <v>2.9999999999999997E-4</v>
      </c>
      <c r="K52" s="65">
        <f>K49</f>
        <v>15502.500000000002</v>
      </c>
      <c r="L52" s="73">
        <f t="shared" si="15"/>
        <v>4.6507500000000004</v>
      </c>
      <c r="M52" s="27"/>
      <c r="N52" s="30">
        <f t="shared" si="13"/>
        <v>0</v>
      </c>
      <c r="O52" s="74">
        <f t="shared" si="12"/>
        <v>0</v>
      </c>
      <c r="Q52" s="107"/>
      <c r="S52" s="107"/>
      <c r="U52" s="107"/>
      <c r="W52" s="107"/>
    </row>
    <row r="53" spans="2:23" x14ac:dyDescent="0.25">
      <c r="B53" s="21" t="s">
        <v>34</v>
      </c>
      <c r="C53" s="21"/>
      <c r="D53" s="22" t="s">
        <v>17</v>
      </c>
      <c r="E53" s="23"/>
      <c r="F53" s="72">
        <f>'Proposed Rates'!D196</f>
        <v>0.25</v>
      </c>
      <c r="G53" s="25">
        <v>1</v>
      </c>
      <c r="H53" s="73">
        <f t="shared" si="14"/>
        <v>0.25</v>
      </c>
      <c r="I53" s="27"/>
      <c r="J53" s="72">
        <f>F53</f>
        <v>0.25</v>
      </c>
      <c r="K53" s="29">
        <v>1</v>
      </c>
      <c r="L53" s="73">
        <f t="shared" si="15"/>
        <v>0.25</v>
      </c>
      <c r="M53" s="27"/>
      <c r="N53" s="30">
        <f t="shared" si="13"/>
        <v>0</v>
      </c>
      <c r="O53" s="74">
        <f t="shared" si="12"/>
        <v>0</v>
      </c>
      <c r="Q53" s="107"/>
      <c r="S53" s="107"/>
      <c r="U53" s="107"/>
      <c r="W53" s="107"/>
    </row>
    <row r="54" spans="2:23" x14ac:dyDescent="0.25">
      <c r="B54" s="21" t="s">
        <v>120</v>
      </c>
      <c r="C54" s="21"/>
      <c r="D54" s="22"/>
      <c r="E54" s="23"/>
      <c r="F54" s="72">
        <f>'Proposed Rates'!D221</f>
        <v>0</v>
      </c>
      <c r="G54" s="75">
        <f>$F$18*(1+F75)</f>
        <v>15502.500000000002</v>
      </c>
      <c r="H54" s="73">
        <f>G54*F54</f>
        <v>0</v>
      </c>
      <c r="I54" s="27"/>
      <c r="J54" s="72">
        <f>F54</f>
        <v>0</v>
      </c>
      <c r="K54" s="75">
        <f>$F$18*(1+J75)</f>
        <v>15502.500000000002</v>
      </c>
      <c r="L54" s="73">
        <f>K54*J54</f>
        <v>0</v>
      </c>
      <c r="M54" s="27"/>
      <c r="N54" s="30"/>
      <c r="O54" s="74"/>
      <c r="Q54" s="107"/>
      <c r="S54" s="107"/>
      <c r="U54" s="107"/>
      <c r="W54" s="107"/>
    </row>
    <row r="55" spans="2:23" x14ac:dyDescent="0.25">
      <c r="B55" s="21" t="s">
        <v>35</v>
      </c>
      <c r="C55" s="21"/>
      <c r="D55" s="22"/>
      <c r="E55" s="23"/>
      <c r="F55" s="72">
        <f>'Proposed Rates'!D216</f>
        <v>6.94E-3</v>
      </c>
      <c r="G55" s="75">
        <f>$F$18</f>
        <v>15000</v>
      </c>
      <c r="H55" s="73">
        <f t="shared" si="14"/>
        <v>104.1</v>
      </c>
      <c r="I55" s="27"/>
      <c r="J55" s="72">
        <f>+F55</f>
        <v>6.94E-3</v>
      </c>
      <c r="K55" s="76">
        <f>$F$18</f>
        <v>15000</v>
      </c>
      <c r="L55" s="73">
        <f t="shared" si="15"/>
        <v>104.1</v>
      </c>
      <c r="M55" s="27"/>
      <c r="N55" s="30">
        <f t="shared" si="13"/>
        <v>0</v>
      </c>
      <c r="O55" s="74">
        <f t="shared" si="12"/>
        <v>0</v>
      </c>
      <c r="Q55" s="107"/>
      <c r="S55" s="107"/>
      <c r="U55" s="107"/>
      <c r="W55" s="107"/>
    </row>
    <row r="56" spans="2:23" x14ac:dyDescent="0.25">
      <c r="B56" s="49" t="s">
        <v>36</v>
      </c>
      <c r="C56" s="21"/>
      <c r="D56" s="22"/>
      <c r="E56" s="23"/>
      <c r="F56" s="72">
        <f>'Proposed Rates'!D226</f>
        <v>6.5000000000000002E-2</v>
      </c>
      <c r="G56" s="77">
        <f>0.65*$F$18</f>
        <v>9750</v>
      </c>
      <c r="H56" s="73">
        <f t="shared" si="14"/>
        <v>633.75</v>
      </c>
      <c r="I56" s="27"/>
      <c r="J56" s="72">
        <f>F56</f>
        <v>6.5000000000000002E-2</v>
      </c>
      <c r="K56" s="77">
        <f>$G$56</f>
        <v>9750</v>
      </c>
      <c r="L56" s="73">
        <f t="shared" si="15"/>
        <v>633.75</v>
      </c>
      <c r="M56" s="27"/>
      <c r="N56" s="30">
        <f t="shared" si="13"/>
        <v>0</v>
      </c>
      <c r="O56" s="74">
        <f t="shared" si="12"/>
        <v>0</v>
      </c>
      <c r="Q56" s="107"/>
      <c r="S56" s="107"/>
      <c r="U56" s="107"/>
      <c r="W56" s="107"/>
    </row>
    <row r="57" spans="2:23" x14ac:dyDescent="0.25">
      <c r="B57" s="49" t="s">
        <v>37</v>
      </c>
      <c r="C57" s="21"/>
      <c r="D57" s="22"/>
      <c r="E57" s="23"/>
      <c r="F57" s="72">
        <f>'Proposed Rates'!D227</f>
        <v>9.5000000000000001E-2</v>
      </c>
      <c r="G57" s="77">
        <f>0.17*$F$18</f>
        <v>2550</v>
      </c>
      <c r="H57" s="73">
        <f t="shared" si="14"/>
        <v>242.25</v>
      </c>
      <c r="I57" s="27"/>
      <c r="J57" s="72">
        <f>F57</f>
        <v>9.5000000000000001E-2</v>
      </c>
      <c r="K57" s="77">
        <f>$G$57</f>
        <v>2550</v>
      </c>
      <c r="L57" s="73">
        <f t="shared" si="15"/>
        <v>242.25</v>
      </c>
      <c r="M57" s="27"/>
      <c r="N57" s="30">
        <f t="shared" si="13"/>
        <v>0</v>
      </c>
      <c r="O57" s="74">
        <f t="shared" si="12"/>
        <v>0</v>
      </c>
      <c r="Q57" s="107"/>
      <c r="S57" s="107"/>
      <c r="U57" s="107"/>
      <c r="W57" s="107"/>
    </row>
    <row r="58" spans="2:23" x14ac:dyDescent="0.25">
      <c r="B58" s="11" t="s">
        <v>38</v>
      </c>
      <c r="C58" s="21"/>
      <c r="D58" s="22"/>
      <c r="E58" s="23"/>
      <c r="F58" s="72">
        <f>'Proposed Rates'!D228</f>
        <v>0.13200000000000001</v>
      </c>
      <c r="G58" s="77">
        <f>0.18*$F$18</f>
        <v>2700</v>
      </c>
      <c r="H58" s="73">
        <f t="shared" si="14"/>
        <v>356.40000000000003</v>
      </c>
      <c r="I58" s="27"/>
      <c r="J58" s="72">
        <f>F58</f>
        <v>0.13200000000000001</v>
      </c>
      <c r="K58" s="77">
        <f>$G$58</f>
        <v>2700</v>
      </c>
      <c r="L58" s="73">
        <f t="shared" si="15"/>
        <v>356.40000000000003</v>
      </c>
      <c r="M58" s="27"/>
      <c r="N58" s="30">
        <f t="shared" si="13"/>
        <v>0</v>
      </c>
      <c r="O58" s="74">
        <f t="shared" si="12"/>
        <v>0</v>
      </c>
      <c r="Q58" s="107"/>
      <c r="S58" s="107"/>
      <c r="U58" s="107"/>
      <c r="W58" s="107"/>
    </row>
    <row r="59" spans="2:23" s="85" customFormat="1" x14ac:dyDescent="0.25">
      <c r="B59" s="78" t="s">
        <v>39</v>
      </c>
      <c r="C59" s="79"/>
      <c r="D59" s="80"/>
      <c r="E59" s="81"/>
      <c r="F59" s="72">
        <f>'Proposed Rates'!D229</f>
        <v>7.6999999999999999E-2</v>
      </c>
      <c r="G59" s="82">
        <v>750</v>
      </c>
      <c r="H59" s="73">
        <f>G59*F59</f>
        <v>57.75</v>
      </c>
      <c r="I59" s="83"/>
      <c r="J59" s="72">
        <f>F59</f>
        <v>7.6999999999999999E-2</v>
      </c>
      <c r="K59" s="82">
        <f>$G$59</f>
        <v>750</v>
      </c>
      <c r="L59" s="73">
        <f>K59*J59</f>
        <v>57.75</v>
      </c>
      <c r="M59" s="83"/>
      <c r="N59" s="84">
        <f t="shared" si="13"/>
        <v>0</v>
      </c>
      <c r="O59" s="74">
        <f t="shared" si="12"/>
        <v>0</v>
      </c>
      <c r="Q59" s="143"/>
      <c r="R59" s="204"/>
      <c r="S59" s="143"/>
      <c r="T59" s="204"/>
      <c r="U59" s="143"/>
      <c r="V59" s="204"/>
      <c r="W59" s="143"/>
    </row>
    <row r="60" spans="2:23" s="85" customFormat="1" ht="13.8" thickBot="1" x14ac:dyDescent="0.3">
      <c r="B60" s="78" t="s">
        <v>40</v>
      </c>
      <c r="C60" s="79"/>
      <c r="D60" s="80"/>
      <c r="E60" s="81"/>
      <c r="F60" s="72">
        <f>'Proposed Rates'!D230</f>
        <v>0.09</v>
      </c>
      <c r="G60" s="82">
        <f>F18-G59</f>
        <v>14250</v>
      </c>
      <c r="H60" s="73">
        <f>G60*F60</f>
        <v>1282.5</v>
      </c>
      <c r="I60" s="83"/>
      <c r="J60" s="72">
        <f>F60</f>
        <v>0.09</v>
      </c>
      <c r="K60" s="82">
        <f>$G$60</f>
        <v>14250</v>
      </c>
      <c r="L60" s="73">
        <f>K60*J60</f>
        <v>1282.5</v>
      </c>
      <c r="M60" s="83"/>
      <c r="N60" s="84">
        <f t="shared" si="13"/>
        <v>0</v>
      </c>
      <c r="O60" s="74">
        <f t="shared" si="12"/>
        <v>0</v>
      </c>
      <c r="Q60" s="143"/>
      <c r="R60" s="204"/>
      <c r="S60" s="143"/>
      <c r="T60" s="204"/>
      <c r="U60" s="143"/>
      <c r="V60" s="204"/>
      <c r="W60" s="143"/>
    </row>
    <row r="61" spans="2:23" ht="8.25" customHeight="1" thickBot="1" x14ac:dyDescent="0.3">
      <c r="B61" s="86"/>
      <c r="C61" s="87"/>
      <c r="D61" s="88"/>
      <c r="E61" s="87"/>
      <c r="F61" s="89"/>
      <c r="G61" s="90"/>
      <c r="H61" s="91"/>
      <c r="I61" s="92"/>
      <c r="J61" s="89"/>
      <c r="K61" s="93"/>
      <c r="L61" s="91"/>
      <c r="M61" s="92"/>
      <c r="N61" s="94"/>
      <c r="O61" s="95"/>
      <c r="Q61" s="107"/>
      <c r="S61" s="107"/>
      <c r="U61" s="107"/>
      <c r="W61" s="107"/>
    </row>
    <row r="62" spans="2:23" x14ac:dyDescent="0.25">
      <c r="B62" s="96" t="s">
        <v>41</v>
      </c>
      <c r="C62" s="21"/>
      <c r="D62" s="21"/>
      <c r="E62" s="21"/>
      <c r="F62" s="97"/>
      <c r="G62" s="98"/>
      <c r="H62" s="99">
        <f>SUM(H51:H58,H50)</f>
        <v>1943.4885750000003</v>
      </c>
      <c r="I62" s="100"/>
      <c r="J62" s="101"/>
      <c r="K62" s="101"/>
      <c r="L62" s="254">
        <f>SUM(L51:L58,L50)</f>
        <v>1976.0940500000002</v>
      </c>
      <c r="M62" s="102"/>
      <c r="N62" s="103">
        <f t="shared" ref="N62" si="16">L62-H62</f>
        <v>32.605474999999842</v>
      </c>
      <c r="O62" s="104">
        <f t="shared" ref="O62" si="17">IF((H62)=0,"",(N62/H62))</f>
        <v>1.6776777295950833E-2</v>
      </c>
      <c r="Q62" s="102"/>
      <c r="S62" s="102"/>
      <c r="U62" s="102"/>
      <c r="W62" s="102"/>
    </row>
    <row r="63" spans="2:23" x14ac:dyDescent="0.25">
      <c r="B63" s="105" t="s">
        <v>42</v>
      </c>
      <c r="C63" s="21"/>
      <c r="D63" s="21"/>
      <c r="E63" s="21"/>
      <c r="F63" s="106">
        <v>0.13</v>
      </c>
      <c r="G63" s="107"/>
      <c r="H63" s="108">
        <f>H62*F63</f>
        <v>252.65351475000006</v>
      </c>
      <c r="I63" s="109"/>
      <c r="J63" s="110">
        <v>0.13</v>
      </c>
      <c r="K63" s="109"/>
      <c r="L63" s="113">
        <f>L62*J63</f>
        <v>256.89222650000005</v>
      </c>
      <c r="M63" s="112"/>
      <c r="N63" s="113">
        <f t="shared" si="13"/>
        <v>4.2387117499999931</v>
      </c>
      <c r="O63" s="114">
        <f t="shared" si="12"/>
        <v>1.6776777295950885E-2</v>
      </c>
      <c r="Q63" s="112"/>
      <c r="S63" s="112"/>
      <c r="U63" s="112"/>
      <c r="W63" s="112"/>
    </row>
    <row r="64" spans="2:23" x14ac:dyDescent="0.25">
      <c r="B64" s="250" t="s">
        <v>43</v>
      </c>
      <c r="C64" s="21"/>
      <c r="D64" s="21"/>
      <c r="E64" s="21"/>
      <c r="F64" s="106"/>
      <c r="G64" s="107"/>
      <c r="H64" s="99">
        <f>SUM(H62:H63)</f>
        <v>2196.1420897500002</v>
      </c>
      <c r="I64" s="109"/>
      <c r="J64" s="110"/>
      <c r="K64" s="109"/>
      <c r="L64" s="103">
        <f>SUM(L62:L63)</f>
        <v>2232.9862765000003</v>
      </c>
      <c r="M64" s="112"/>
      <c r="N64" s="103">
        <f t="shared" si="13"/>
        <v>36.844186750000063</v>
      </c>
      <c r="O64" s="104">
        <f t="shared" si="12"/>
        <v>1.6776777295950944E-2</v>
      </c>
      <c r="Q64" s="112"/>
      <c r="S64" s="112"/>
      <c r="U64" s="112"/>
      <c r="W64" s="112"/>
    </row>
    <row r="65" spans="1:23" x14ac:dyDescent="0.25">
      <c r="B65" s="249" t="s">
        <v>137</v>
      </c>
      <c r="C65" s="21"/>
      <c r="D65" s="21"/>
      <c r="E65" s="21"/>
      <c r="F65" s="106">
        <v>-0.08</v>
      </c>
      <c r="G65" s="107"/>
      <c r="H65" s="108">
        <f>H62*F65</f>
        <v>-155.47908600000002</v>
      </c>
      <c r="I65" s="109"/>
      <c r="J65" s="106">
        <v>-0.08</v>
      </c>
      <c r="K65" s="109"/>
      <c r="L65" s="113">
        <f>L62*J65</f>
        <v>-158.087524</v>
      </c>
      <c r="M65" s="112"/>
      <c r="N65" s="113">
        <f t="shared" si="13"/>
        <v>-2.6084379999999783</v>
      </c>
      <c r="O65" s="114">
        <f t="shared" si="12"/>
        <v>1.6776777295950774E-2</v>
      </c>
      <c r="Q65" s="112"/>
      <c r="S65" s="112"/>
      <c r="U65" s="112"/>
      <c r="W65" s="112"/>
    </row>
    <row r="66" spans="1:23" ht="13.8" thickBot="1" x14ac:dyDescent="0.3">
      <c r="B66" s="294" t="s">
        <v>138</v>
      </c>
      <c r="C66" s="294"/>
      <c r="D66" s="294"/>
      <c r="E66" s="21"/>
      <c r="F66" s="116"/>
      <c r="G66" s="107"/>
      <c r="H66" s="99">
        <f>SUM(H64:H65)</f>
        <v>2040.6630037500001</v>
      </c>
      <c r="I66" s="109"/>
      <c r="J66" s="109"/>
      <c r="K66" s="109"/>
      <c r="L66" s="251">
        <f>SUM(L64:L65)</f>
        <v>2074.8987525000002</v>
      </c>
      <c r="M66" s="112"/>
      <c r="N66" s="103">
        <f t="shared" si="13"/>
        <v>34.235748750000084</v>
      </c>
      <c r="O66" s="104">
        <f t="shared" si="12"/>
        <v>1.6776777295950958E-2</v>
      </c>
      <c r="Q66" s="112"/>
      <c r="S66" s="112"/>
      <c r="U66" s="112"/>
      <c r="W66" s="112"/>
    </row>
    <row r="67" spans="1:23" s="85" customFormat="1" ht="8.25" customHeight="1" thickBot="1" x14ac:dyDescent="0.3">
      <c r="B67" s="117"/>
      <c r="C67" s="118"/>
      <c r="D67" s="119"/>
      <c r="E67" s="118"/>
      <c r="F67" s="89"/>
      <c r="G67" s="120"/>
      <c r="H67" s="91"/>
      <c r="I67" s="121"/>
      <c r="J67" s="89"/>
      <c r="K67" s="122"/>
      <c r="L67" s="91"/>
      <c r="M67" s="121"/>
      <c r="N67" s="123"/>
      <c r="O67" s="95"/>
      <c r="Q67" s="143"/>
      <c r="R67" s="204"/>
      <c r="S67" s="143"/>
      <c r="T67" s="204"/>
      <c r="U67" s="143"/>
      <c r="V67" s="204"/>
      <c r="W67" s="143"/>
    </row>
    <row r="68" spans="1:23" s="85" customFormat="1" x14ac:dyDescent="0.25">
      <c r="B68" s="124" t="s">
        <v>44</v>
      </c>
      <c r="C68" s="79"/>
      <c r="D68" s="79"/>
      <c r="E68" s="79"/>
      <c r="F68" s="125"/>
      <c r="G68" s="126"/>
      <c r="H68" s="127">
        <f>SUM(H59:H60,H50,H51:H55)</f>
        <v>2051.3385750000002</v>
      </c>
      <c r="I68" s="128"/>
      <c r="J68" s="129"/>
      <c r="K68" s="129"/>
      <c r="L68" s="259">
        <f>SUM(L59:L60,L50,L51:L55)</f>
        <v>2083.9440500000001</v>
      </c>
      <c r="M68" s="130"/>
      <c r="N68" s="131">
        <f t="shared" ref="N68:N72" si="18">L68-H68</f>
        <v>32.605474999999842</v>
      </c>
      <c r="O68" s="104">
        <f t="shared" ref="O68:O72" si="19">IF((H68)=0,"",(N68/H68))</f>
        <v>1.5894731078217959E-2</v>
      </c>
      <c r="Q68" s="130"/>
      <c r="R68" s="204"/>
      <c r="S68" s="130"/>
      <c r="T68" s="204"/>
      <c r="U68" s="130"/>
      <c r="V68" s="204"/>
      <c r="W68" s="130"/>
    </row>
    <row r="69" spans="1:23" s="85" customFormat="1" x14ac:dyDescent="0.25">
      <c r="B69" s="132" t="s">
        <v>42</v>
      </c>
      <c r="C69" s="79"/>
      <c r="D69" s="79"/>
      <c r="E69" s="79"/>
      <c r="F69" s="133">
        <v>0.13</v>
      </c>
      <c r="G69" s="126"/>
      <c r="H69" s="134">
        <f>H68*F69</f>
        <v>266.67401475000003</v>
      </c>
      <c r="I69" s="135"/>
      <c r="J69" s="136">
        <v>0.13</v>
      </c>
      <c r="K69" s="137"/>
      <c r="L69" s="140">
        <f>L68*J69</f>
        <v>270.91272650000002</v>
      </c>
      <c r="M69" s="139"/>
      <c r="N69" s="140">
        <f t="shared" si="18"/>
        <v>4.2387117499999931</v>
      </c>
      <c r="O69" s="114">
        <f t="shared" si="19"/>
        <v>1.5894731078218007E-2</v>
      </c>
      <c r="Q69" s="139"/>
      <c r="R69" s="204"/>
      <c r="S69" s="139"/>
      <c r="T69" s="204"/>
      <c r="U69" s="139"/>
      <c r="V69" s="204"/>
      <c r="W69" s="139"/>
    </row>
    <row r="70" spans="1:23" s="85" customFormat="1" x14ac:dyDescent="0.25">
      <c r="B70" s="258" t="s">
        <v>43</v>
      </c>
      <c r="C70" s="79"/>
      <c r="D70" s="79"/>
      <c r="E70" s="79"/>
      <c r="F70" s="142"/>
      <c r="G70" s="143"/>
      <c r="H70" s="127">
        <f>H68+H69</f>
        <v>2318.0125897500002</v>
      </c>
      <c r="I70" s="135"/>
      <c r="J70" s="135"/>
      <c r="K70" s="135"/>
      <c r="L70" s="131">
        <f>L68+L69</f>
        <v>2354.8567765000003</v>
      </c>
      <c r="M70" s="139"/>
      <c r="N70" s="131">
        <f t="shared" si="18"/>
        <v>36.844186750000063</v>
      </c>
      <c r="O70" s="104">
        <f t="shared" si="19"/>
        <v>1.5894731078218063E-2</v>
      </c>
      <c r="Q70" s="139"/>
      <c r="R70" s="204"/>
      <c r="S70" s="139"/>
      <c r="T70" s="204"/>
      <c r="U70" s="139"/>
      <c r="V70" s="204"/>
      <c r="W70" s="139"/>
    </row>
    <row r="71" spans="1:23" s="85" customFormat="1" x14ac:dyDescent="0.25">
      <c r="B71" s="249" t="s">
        <v>137</v>
      </c>
      <c r="C71" s="21"/>
      <c r="D71" s="21"/>
      <c r="E71" s="79"/>
      <c r="F71" s="260">
        <v>-0.08</v>
      </c>
      <c r="G71" s="143"/>
      <c r="H71" s="134">
        <f>H68*F71</f>
        <v>-164.10708600000001</v>
      </c>
      <c r="I71" s="135"/>
      <c r="J71" s="261">
        <v>-0.08</v>
      </c>
      <c r="K71" s="135"/>
      <c r="L71" s="140">
        <f>L68*J71</f>
        <v>-166.71552400000002</v>
      </c>
      <c r="M71" s="139"/>
      <c r="N71" s="140">
        <f t="shared" si="18"/>
        <v>-2.6084380000000067</v>
      </c>
      <c r="O71" s="114">
        <f t="shared" si="19"/>
        <v>1.5894731078218077E-2</v>
      </c>
      <c r="Q71" s="139"/>
      <c r="R71" s="204"/>
      <c r="S71" s="139"/>
      <c r="T71" s="204"/>
      <c r="U71" s="139"/>
      <c r="V71" s="204"/>
      <c r="W71" s="139"/>
    </row>
    <row r="72" spans="1:23" s="85" customFormat="1" ht="13.8" thickBot="1" x14ac:dyDescent="0.3">
      <c r="B72" s="294" t="s">
        <v>138</v>
      </c>
      <c r="C72" s="294"/>
      <c r="D72" s="294"/>
      <c r="E72" s="79"/>
      <c r="F72" s="142"/>
      <c r="G72" s="143"/>
      <c r="H72" s="127">
        <f>SUM(H70:H71)</f>
        <v>2153.9055037500002</v>
      </c>
      <c r="I72" s="135"/>
      <c r="J72" s="135"/>
      <c r="K72" s="135"/>
      <c r="L72" s="262">
        <f>SUM(L70:L71)</f>
        <v>2188.1412525000001</v>
      </c>
      <c r="M72" s="139"/>
      <c r="N72" s="131">
        <f t="shared" si="18"/>
        <v>34.235748749999857</v>
      </c>
      <c r="O72" s="104">
        <f t="shared" si="19"/>
        <v>1.5894731078217969E-2</v>
      </c>
      <c r="Q72" s="139"/>
      <c r="R72" s="204"/>
      <c r="S72" s="139"/>
      <c r="T72" s="204"/>
      <c r="U72" s="139"/>
      <c r="V72" s="204"/>
      <c r="W72" s="139"/>
    </row>
    <row r="73" spans="1:23" s="85" customFormat="1" ht="8.25" customHeight="1" thickBot="1" x14ac:dyDescent="0.3">
      <c r="B73" s="117"/>
      <c r="C73" s="118"/>
      <c r="D73" s="119"/>
      <c r="E73" s="118"/>
      <c r="F73" s="144"/>
      <c r="G73" s="145"/>
      <c r="H73" s="146"/>
      <c r="I73" s="147"/>
      <c r="J73" s="144"/>
      <c r="K73" s="120"/>
      <c r="L73" s="148"/>
      <c r="M73" s="121"/>
      <c r="N73" s="149"/>
      <c r="O73" s="95"/>
      <c r="Q73" s="143"/>
      <c r="R73" s="204"/>
      <c r="S73" s="143"/>
      <c r="T73" s="204"/>
      <c r="U73" s="143"/>
      <c r="V73" s="204"/>
      <c r="W73" s="143"/>
    </row>
    <row r="74" spans="1:23" x14ac:dyDescent="0.25">
      <c r="L74" s="150"/>
    </row>
    <row r="75" spans="1:23" x14ac:dyDescent="0.25">
      <c r="B75" s="12" t="s">
        <v>45</v>
      </c>
      <c r="F75" s="151">
        <f>'Proposed Rates'!D202</f>
        <v>3.3500000000000002E-2</v>
      </c>
      <c r="J75" s="151">
        <f>+'Res (100)'!J74</f>
        <v>3.3500000000000002E-2</v>
      </c>
    </row>
    <row r="77" spans="1:23" ht="13.5" customHeight="1" x14ac:dyDescent="0.25">
      <c r="Q77" s="202"/>
      <c r="R77" s="202"/>
      <c r="S77" s="6"/>
      <c r="T77" s="6"/>
      <c r="U77" s="6"/>
      <c r="V77" s="6"/>
      <c r="W77" s="6"/>
    </row>
    <row r="78" spans="1:23" ht="12" customHeight="1" x14ac:dyDescent="0.25">
      <c r="A78" s="6" t="s">
        <v>46</v>
      </c>
      <c r="Q78" s="202"/>
      <c r="R78" s="202"/>
      <c r="S78" s="6"/>
      <c r="T78" s="6"/>
      <c r="U78" s="6"/>
      <c r="V78" s="6"/>
      <c r="W78" s="6"/>
    </row>
    <row r="79" spans="1:23" x14ac:dyDescent="0.25">
      <c r="A79" s="6" t="s">
        <v>47</v>
      </c>
      <c r="Q79" s="202"/>
      <c r="R79" s="202"/>
      <c r="S79" s="6"/>
      <c r="T79" s="6"/>
      <c r="U79" s="6"/>
      <c r="V79" s="6"/>
      <c r="W79" s="6"/>
    </row>
    <row r="80" spans="1:23" x14ac:dyDescent="0.25">
      <c r="Q80" s="202"/>
      <c r="R80" s="202"/>
      <c r="S80" s="6"/>
      <c r="T80" s="6"/>
      <c r="U80" s="6"/>
      <c r="V80" s="6"/>
      <c r="W80" s="6"/>
    </row>
    <row r="81" spans="1:23" x14ac:dyDescent="0.25">
      <c r="A81" s="153" t="s">
        <v>133</v>
      </c>
      <c r="Q81" s="202"/>
      <c r="R81" s="202"/>
      <c r="S81" s="6"/>
      <c r="T81" s="6"/>
      <c r="U81" s="6"/>
      <c r="V81" s="6"/>
      <c r="W81" s="6"/>
    </row>
    <row r="82" spans="1:23" x14ac:dyDescent="0.25">
      <c r="A82" s="11" t="s">
        <v>48</v>
      </c>
      <c r="Q82" s="202"/>
      <c r="R82" s="202"/>
      <c r="S82" s="6"/>
      <c r="T82" s="6"/>
      <c r="U82" s="6"/>
      <c r="V82" s="6"/>
      <c r="W82" s="6"/>
    </row>
    <row r="83" spans="1:23" x14ac:dyDescent="0.25">
      <c r="Q83" s="202"/>
      <c r="R83" s="202"/>
      <c r="S83" s="6"/>
      <c r="T83" s="6"/>
      <c r="U83" s="6"/>
      <c r="V83" s="6"/>
      <c r="W83" s="6"/>
    </row>
    <row r="84" spans="1:23" x14ac:dyDescent="0.25">
      <c r="A84" s="6" t="s">
        <v>132</v>
      </c>
      <c r="Q84" s="202"/>
      <c r="R84" s="202"/>
      <c r="S84" s="6"/>
      <c r="T84" s="6"/>
      <c r="U84" s="6"/>
      <c r="V84" s="6"/>
      <c r="W84" s="6"/>
    </row>
    <row r="85" spans="1:23" x14ac:dyDescent="0.25">
      <c r="A85" s="6" t="s">
        <v>49</v>
      </c>
      <c r="Q85" s="202"/>
      <c r="R85" s="202"/>
      <c r="S85" s="6"/>
      <c r="T85" s="6"/>
      <c r="U85" s="6"/>
      <c r="V85" s="6"/>
      <c r="W85" s="6"/>
    </row>
    <row r="86" spans="1:23" x14ac:dyDescent="0.25">
      <c r="A86" s="6" t="s">
        <v>50</v>
      </c>
      <c r="Q86" s="202"/>
      <c r="R86" s="202"/>
      <c r="S86" s="6"/>
      <c r="T86" s="6"/>
      <c r="U86" s="6"/>
      <c r="V86" s="6"/>
      <c r="W86" s="6"/>
    </row>
    <row r="87" spans="1:23" x14ac:dyDescent="0.25">
      <c r="A87" s="6" t="s">
        <v>51</v>
      </c>
      <c r="Q87" s="202"/>
      <c r="R87" s="202"/>
      <c r="S87" s="6"/>
      <c r="T87" s="6"/>
      <c r="U87" s="6"/>
      <c r="V87" s="6"/>
      <c r="W87" s="6"/>
    </row>
    <row r="88" spans="1:23" x14ac:dyDescent="0.25">
      <c r="A88" s="6" t="s">
        <v>52</v>
      </c>
      <c r="Q88" s="202"/>
      <c r="R88" s="202"/>
      <c r="S88" s="6"/>
      <c r="T88" s="6"/>
      <c r="U88" s="6"/>
      <c r="V88" s="6"/>
      <c r="W88" s="6"/>
    </row>
    <row r="89" spans="1:23" x14ac:dyDescent="0.25">
      <c r="Q89" s="202"/>
      <c r="R89" s="202"/>
      <c r="S89" s="6"/>
      <c r="T89" s="6"/>
      <c r="U89" s="6"/>
      <c r="V89" s="6"/>
      <c r="W89" s="6"/>
    </row>
    <row r="90" spans="1:23" x14ac:dyDescent="0.25">
      <c r="A90" s="152"/>
      <c r="B90" s="6" t="s">
        <v>53</v>
      </c>
      <c r="Q90" s="202"/>
      <c r="R90" s="202"/>
      <c r="S90" s="6"/>
      <c r="T90" s="6"/>
      <c r="U90" s="6"/>
      <c r="V90" s="6"/>
      <c r="W90" s="6"/>
    </row>
    <row r="91" spans="1:23" x14ac:dyDescent="0.25">
      <c r="Q91" s="202"/>
      <c r="R91" s="202"/>
      <c r="S91" s="6"/>
      <c r="T91" s="6"/>
      <c r="U91" s="6"/>
      <c r="V91" s="6"/>
      <c r="W91" s="6"/>
    </row>
    <row r="92" spans="1:23" x14ac:dyDescent="0.25">
      <c r="B92" s="153" t="s">
        <v>54</v>
      </c>
      <c r="Q92" s="202"/>
      <c r="R92" s="202"/>
      <c r="S92" s="6"/>
      <c r="T92" s="6"/>
      <c r="U92" s="6"/>
      <c r="V92" s="6"/>
      <c r="W92" s="6"/>
    </row>
  </sheetData>
  <sheetProtection selectLockedCells="1"/>
  <mergeCells count="10">
    <mergeCell ref="B66:D66"/>
    <mergeCell ref="B72:D72"/>
    <mergeCell ref="A3:K3"/>
    <mergeCell ref="D14:O14"/>
    <mergeCell ref="F20:H20"/>
    <mergeCell ref="J20:L20"/>
    <mergeCell ref="N20:O20"/>
    <mergeCell ref="D21:D22"/>
    <mergeCell ref="N21:N22"/>
    <mergeCell ref="O21:O22"/>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3 D67 D23:D38 D51:D61 D48:D49 D40:D46">
      <formula1>"Monthly, per kWh, per kW"</formula1>
    </dataValidation>
    <dataValidation type="list" allowBlank="1" showInputMessage="1" showErrorMessage="1" sqref="E48:E49 E73 E67 E51:E61 E23:E38 E40:E46">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2" manualBreakCount="2">
    <brk id="15" max="71" man="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21" r:id="rId4" name="Option Button 1">
              <controlPr defaultSize="0" autoFill="0" autoLine="0" autoPict="0">
                <anchor moveWithCells="1">
                  <from>
                    <xdr:col>3</xdr:col>
                    <xdr:colOff>624840</xdr:colOff>
                    <xdr:row>9</xdr:row>
                    <xdr:rowOff>198120</xdr:rowOff>
                  </from>
                  <to>
                    <xdr:col>5</xdr:col>
                    <xdr:colOff>800100</xdr:colOff>
                    <xdr:row>10</xdr:row>
                    <xdr:rowOff>91440</xdr:rowOff>
                  </to>
                </anchor>
              </controlPr>
            </control>
          </mc:Choice>
        </mc:AlternateContent>
        <mc:AlternateContent xmlns:mc="http://schemas.openxmlformats.org/markup-compatibility/2006">
          <mc:Choice Requires="x14">
            <control shapeId="133122" r:id="rId5" name="Option Button 2">
              <controlPr defaultSize="0" autoFill="0" autoLine="0" autoPict="0">
                <anchor moveWithCells="1">
                  <from>
                    <xdr:col>5</xdr:col>
                    <xdr:colOff>556260</xdr:colOff>
                    <xdr:row>9</xdr:row>
                    <xdr:rowOff>167640</xdr:rowOff>
                  </from>
                  <to>
                    <xdr:col>9</xdr:col>
                    <xdr:colOff>472440</xdr:colOff>
                    <xdr:row>10</xdr:row>
                    <xdr:rowOff>160020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89"/>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10.44140625" style="6" bestFit="1" customWidth="1"/>
    <col min="9" max="9" width="2.88671875" style="6" customWidth="1"/>
    <col min="10" max="10" width="10.88671875" style="6" bestFit="1" customWidth="1"/>
    <col min="11" max="11" width="7.44140625" style="6" bestFit="1" customWidth="1"/>
    <col min="12" max="12" width="10.44140625" style="6" bestFit="1" customWidth="1"/>
    <col min="13" max="13" width="2.88671875" style="6" customWidth="1"/>
    <col min="14" max="14" width="9.21875" style="6" bestFit="1" customWidth="1"/>
    <col min="15" max="15" width="10" style="6" bestFit="1" customWidth="1"/>
    <col min="16" max="16" width="3.88671875" style="6" customWidth="1"/>
    <col min="17" max="17" width="2.6640625" style="203" bestFit="1" customWidth="1"/>
    <col min="18" max="18" width="4.5546875" style="203" customWidth="1"/>
    <col min="19" max="19" width="2.6640625" style="203" bestFit="1" customWidth="1"/>
    <col min="20" max="20" width="4.5546875" style="203" customWidth="1"/>
    <col min="21" max="21" width="2.6640625" style="203" bestFit="1"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56</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f>51100*1</f>
        <v>51100</v>
      </c>
      <c r="G18" s="12" t="s">
        <v>6</v>
      </c>
    </row>
    <row r="19" spans="2:23" x14ac:dyDescent="0.25">
      <c r="B19" s="11"/>
      <c r="F19" s="13">
        <v>50</v>
      </c>
      <c r="G19" s="6" t="s">
        <v>57</v>
      </c>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'Proposed Rates'!D9</f>
        <v>200</v>
      </c>
      <c r="G23" s="25">
        <v>1</v>
      </c>
      <c r="H23" s="26">
        <f>G23*F23</f>
        <v>200</v>
      </c>
      <c r="I23" s="27"/>
      <c r="J23" s="28">
        <f>+'Proposed Rates'!E9</f>
        <v>200</v>
      </c>
      <c r="K23" s="29">
        <v>1</v>
      </c>
      <c r="L23" s="26">
        <f>K23*J23</f>
        <v>200</v>
      </c>
      <c r="M23" s="27"/>
      <c r="N23" s="30">
        <f>L23-H23</f>
        <v>0</v>
      </c>
      <c r="O23" s="31">
        <f>IF((H23)=0,"",(N23/H23))</f>
        <v>0</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58</v>
      </c>
      <c r="E29" s="23"/>
      <c r="F29" s="24">
        <f>'Proposed Rates'!D22</f>
        <v>4.3244999999999996</v>
      </c>
      <c r="G29" s="51">
        <f>+$F$19</f>
        <v>50</v>
      </c>
      <c r="H29" s="26">
        <f t="shared" si="0"/>
        <v>216.22499999999997</v>
      </c>
      <c r="I29" s="27"/>
      <c r="J29" s="28">
        <f>+'Proposed Rates'!E22</f>
        <v>4.5850999999999997</v>
      </c>
      <c r="K29" s="51">
        <f>+$F$19</f>
        <v>50</v>
      </c>
      <c r="L29" s="26">
        <f t="shared" si="1"/>
        <v>229.255</v>
      </c>
      <c r="M29" s="27"/>
      <c r="N29" s="30">
        <f t="shared" si="2"/>
        <v>13.03000000000003</v>
      </c>
      <c r="O29" s="31">
        <f t="shared" si="3"/>
        <v>6.0261301884611082E-2</v>
      </c>
      <c r="Q29" s="107"/>
      <c r="S29" s="107"/>
      <c r="U29" s="107"/>
      <c r="W29" s="107"/>
    </row>
    <row r="30" spans="2:23" x14ac:dyDescent="0.25">
      <c r="B30" s="21" t="s">
        <v>21</v>
      </c>
      <c r="C30" s="21"/>
      <c r="D30" s="22"/>
      <c r="E30" s="23"/>
      <c r="F30" s="24"/>
      <c r="G30" s="25">
        <f t="shared" ref="G30" si="4">$F$18</f>
        <v>51100</v>
      </c>
      <c r="H30" s="26">
        <f t="shared" si="0"/>
        <v>0</v>
      </c>
      <c r="I30" s="27"/>
      <c r="J30" s="28"/>
      <c r="K30" s="25">
        <f t="shared" ref="K30:K38" si="5">$F$18</f>
        <v>51100</v>
      </c>
      <c r="L30" s="26">
        <f t="shared" si="1"/>
        <v>0</v>
      </c>
      <c r="M30" s="27"/>
      <c r="N30" s="30">
        <f t="shared" si="2"/>
        <v>0</v>
      </c>
      <c r="O30" s="31" t="str">
        <f t="shared" si="3"/>
        <v/>
      </c>
      <c r="Q30" s="107"/>
      <c r="S30" s="107"/>
      <c r="U30" s="107"/>
      <c r="W30" s="107"/>
    </row>
    <row r="31" spans="2:23" x14ac:dyDescent="0.25">
      <c r="B31" s="21" t="s">
        <v>22</v>
      </c>
      <c r="C31" s="21"/>
      <c r="D31" s="22" t="s">
        <v>58</v>
      </c>
      <c r="E31" s="23"/>
      <c r="F31" s="24">
        <f>'Proposed Rates'!D69</f>
        <v>0</v>
      </c>
      <c r="G31" s="51">
        <f>+$F$19</f>
        <v>50</v>
      </c>
      <c r="H31" s="26">
        <f t="shared" si="0"/>
        <v>0</v>
      </c>
      <c r="I31" s="27"/>
      <c r="J31" s="28">
        <f>+'Proposed Rates'!E69</f>
        <v>0</v>
      </c>
      <c r="K31" s="51">
        <f>+$F$19</f>
        <v>50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51100</v>
      </c>
      <c r="H32" s="26">
        <f t="shared" si="0"/>
        <v>0</v>
      </c>
      <c r="I32" s="27"/>
      <c r="J32" s="28"/>
      <c r="K32" s="25">
        <f t="shared" si="5"/>
        <v>51100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51100</v>
      </c>
      <c r="H33" s="26">
        <f t="shared" si="0"/>
        <v>0</v>
      </c>
      <c r="I33" s="27"/>
      <c r="J33" s="28"/>
      <c r="K33" s="25">
        <f t="shared" si="5"/>
        <v>51100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51100</v>
      </c>
      <c r="H34" s="26">
        <f t="shared" si="0"/>
        <v>0</v>
      </c>
      <c r="I34" s="27"/>
      <c r="J34" s="28"/>
      <c r="K34" s="25">
        <f t="shared" si="5"/>
        <v>51100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51100</v>
      </c>
      <c r="H35" s="26">
        <f t="shared" si="0"/>
        <v>0</v>
      </c>
      <c r="I35" s="27"/>
      <c r="J35" s="28"/>
      <c r="K35" s="25">
        <f t="shared" si="5"/>
        <v>51100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51100</v>
      </c>
      <c r="H36" s="26">
        <f t="shared" si="0"/>
        <v>0</v>
      </c>
      <c r="I36" s="27"/>
      <c r="J36" s="28"/>
      <c r="K36" s="25">
        <f t="shared" si="5"/>
        <v>51100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51100</v>
      </c>
      <c r="H37" s="26">
        <f t="shared" si="0"/>
        <v>0</v>
      </c>
      <c r="I37" s="27"/>
      <c r="J37" s="28"/>
      <c r="K37" s="25">
        <f t="shared" si="5"/>
        <v>51100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51100</v>
      </c>
      <c r="H38" s="26">
        <f t="shared" si="0"/>
        <v>0</v>
      </c>
      <c r="I38" s="27"/>
      <c r="J38" s="28"/>
      <c r="K38" s="25">
        <f t="shared" si="5"/>
        <v>51100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416.22499999999997</v>
      </c>
      <c r="I39" s="40"/>
      <c r="J39" s="41"/>
      <c r="K39" s="42"/>
      <c r="L39" s="39">
        <f>SUM(L23:L38)</f>
        <v>429.255</v>
      </c>
      <c r="M39" s="40"/>
      <c r="N39" s="43">
        <f t="shared" si="2"/>
        <v>13.03000000000003</v>
      </c>
      <c r="O39" s="44">
        <f t="shared" si="3"/>
        <v>3.130518349450425E-2</v>
      </c>
      <c r="Q39" s="107"/>
      <c r="R39" s="203"/>
      <c r="S39" s="107"/>
      <c r="T39" s="203"/>
      <c r="U39" s="107"/>
      <c r="V39" s="203"/>
      <c r="W39" s="107"/>
    </row>
    <row r="40" spans="2:23" ht="26.4" x14ac:dyDescent="0.25">
      <c r="B40" s="154" t="s">
        <v>100</v>
      </c>
      <c r="C40" s="21"/>
      <c r="D40" s="22" t="s">
        <v>58</v>
      </c>
      <c r="E40" s="23"/>
      <c r="F40" s="50">
        <f>'Proposed Rates'!D40</f>
        <v>1.17E-2</v>
      </c>
      <c r="G40" s="51">
        <f>+$F$19</f>
        <v>50</v>
      </c>
      <c r="H40" s="26">
        <f>G40*F40</f>
        <v>0.58499999999999996</v>
      </c>
      <c r="I40" s="27"/>
      <c r="J40" s="28">
        <f>+'Proposed Rates'!E40</f>
        <v>-0.16650000000000001</v>
      </c>
      <c r="K40" s="51">
        <f>+$F$19</f>
        <v>50</v>
      </c>
      <c r="L40" s="26">
        <f>K40*J40</f>
        <v>-8.3250000000000011</v>
      </c>
      <c r="M40" s="27"/>
      <c r="N40" s="30">
        <f>L40-H40</f>
        <v>-8.91</v>
      </c>
      <c r="O40" s="31">
        <f>IF((H40)=0,"",(N40/H40))</f>
        <v>-15.230769230769232</v>
      </c>
      <c r="Q40" s="107"/>
      <c r="S40" s="107"/>
      <c r="U40" s="107"/>
      <c r="W40" s="107"/>
    </row>
    <row r="41" spans="2:23" ht="26.4" x14ac:dyDescent="0.25">
      <c r="B41" s="154" t="s">
        <v>101</v>
      </c>
      <c r="C41" s="21"/>
      <c r="D41" s="22" t="s">
        <v>58</v>
      </c>
      <c r="E41" s="23"/>
      <c r="F41" s="24">
        <f>'Proposed Rates'!D54</f>
        <v>1.29E-2</v>
      </c>
      <c r="G41" s="51">
        <f>+F19</f>
        <v>50</v>
      </c>
      <c r="H41" s="26">
        <f t="shared" ref="H41:H46" si="7">G41*F41</f>
        <v>0.64500000000000002</v>
      </c>
      <c r="I41" s="47"/>
      <c r="J41" s="28">
        <f>+'Proposed Rates'!E54</f>
        <v>0</v>
      </c>
      <c r="K41" s="25">
        <f>$G$41</f>
        <v>50</v>
      </c>
      <c r="L41" s="26">
        <f t="shared" ref="L41:L46" si="8">K41*J41</f>
        <v>0</v>
      </c>
      <c r="M41" s="48"/>
      <c r="N41" s="30">
        <f t="shared" ref="N41:N46" si="9">L41-H41</f>
        <v>-0.64500000000000002</v>
      </c>
      <c r="O41" s="31">
        <f t="shared" ref="O41:O65" si="10">IF((H41)=0,"",(N41/H41))</f>
        <v>-1</v>
      </c>
      <c r="Q41" s="107"/>
      <c r="S41" s="107"/>
      <c r="U41" s="107"/>
      <c r="W41" s="107"/>
    </row>
    <row r="42" spans="2:23" ht="39.6" x14ac:dyDescent="0.25">
      <c r="B42" s="154" t="s">
        <v>59</v>
      </c>
      <c r="C42" s="21"/>
      <c r="D42" s="22" t="s">
        <v>20</v>
      </c>
      <c r="E42" s="23"/>
      <c r="F42" s="24">
        <f>'Proposed Rates'!D83</f>
        <v>-1.9E-3</v>
      </c>
      <c r="G42" s="25">
        <f t="shared" ref="G42:G44" si="11">$F$18</f>
        <v>51100</v>
      </c>
      <c r="H42" s="26">
        <f t="shared" si="7"/>
        <v>-97.09</v>
      </c>
      <c r="I42" s="47"/>
      <c r="J42" s="28">
        <f>+'Proposed Rates'!E83</f>
        <v>0</v>
      </c>
      <c r="K42" s="25">
        <f t="shared" ref="K42" si="12">$F$18</f>
        <v>51100</v>
      </c>
      <c r="L42" s="26">
        <f t="shared" si="8"/>
        <v>0</v>
      </c>
      <c r="M42" s="48"/>
      <c r="N42" s="30">
        <f t="shared" si="9"/>
        <v>97.09</v>
      </c>
      <c r="O42" s="31">
        <f t="shared" si="10"/>
        <v>-1</v>
      </c>
      <c r="Q42" s="107"/>
      <c r="S42" s="107"/>
      <c r="U42" s="107"/>
      <c r="W42" s="107"/>
    </row>
    <row r="43" spans="2:23" ht="39.6" x14ac:dyDescent="0.25">
      <c r="B43" s="46" t="s">
        <v>106</v>
      </c>
      <c r="C43" s="21"/>
      <c r="D43" s="22" t="s">
        <v>58</v>
      </c>
      <c r="E43" s="23"/>
      <c r="F43" s="24">
        <f>'Proposed Rates'!D99</f>
        <v>-0.9869</v>
      </c>
      <c r="G43" s="51">
        <f>+F19</f>
        <v>50</v>
      </c>
      <c r="H43" s="26">
        <f>G43*F43</f>
        <v>-49.344999999999999</v>
      </c>
      <c r="I43" s="47"/>
      <c r="J43" s="28">
        <f>+'Proposed Rates'!E99</f>
        <v>-0.33910000000000001</v>
      </c>
      <c r="K43" s="51">
        <f>+F19</f>
        <v>50</v>
      </c>
      <c r="L43" s="26">
        <f t="shared" si="8"/>
        <v>-16.955000000000002</v>
      </c>
      <c r="M43" s="48"/>
      <c r="N43" s="30">
        <f t="shared" si="9"/>
        <v>32.39</v>
      </c>
      <c r="O43" s="31">
        <f t="shared" si="10"/>
        <v>-0.65639882460229004</v>
      </c>
      <c r="Q43" s="107"/>
      <c r="S43" s="107"/>
      <c r="U43" s="107"/>
      <c r="W43" s="107"/>
    </row>
    <row r="44" spans="2:23" ht="39.6" x14ac:dyDescent="0.25">
      <c r="B44" s="46" t="s">
        <v>125</v>
      </c>
      <c r="C44" s="21"/>
      <c r="D44" s="22" t="s">
        <v>20</v>
      </c>
      <c r="E44" s="23"/>
      <c r="F44" s="24">
        <f>+'Proposed Rates'!D113</f>
        <v>2.7E-4</v>
      </c>
      <c r="G44" s="25">
        <f t="shared" si="11"/>
        <v>51100</v>
      </c>
      <c r="H44" s="26">
        <f>G44*F44</f>
        <v>13.797000000000001</v>
      </c>
      <c r="I44" s="226"/>
      <c r="J44" s="223">
        <f>+'Proposed Rates'!E113</f>
        <v>0</v>
      </c>
      <c r="K44" s="25">
        <f t="shared" ref="K44" si="13">$F$18</f>
        <v>51100</v>
      </c>
      <c r="L44" s="26">
        <f t="shared" si="8"/>
        <v>0</v>
      </c>
      <c r="M44" s="226"/>
      <c r="N44" s="30">
        <f t="shared" si="9"/>
        <v>-13.797000000000001</v>
      </c>
      <c r="O44" s="31">
        <f t="shared" si="10"/>
        <v>-1</v>
      </c>
      <c r="Q44" s="107"/>
      <c r="S44" s="107"/>
      <c r="U44" s="107"/>
      <c r="W44" s="107"/>
    </row>
    <row r="45" spans="2:23" x14ac:dyDescent="0.25">
      <c r="B45" s="49" t="s">
        <v>25</v>
      </c>
      <c r="C45" s="21"/>
      <c r="D45" s="22" t="s">
        <v>58</v>
      </c>
      <c r="E45" s="23"/>
      <c r="F45" s="50">
        <f>'Proposed Rates'!D128</f>
        <v>2.632E-2</v>
      </c>
      <c r="G45" s="51">
        <f>+$F$19</f>
        <v>50</v>
      </c>
      <c r="H45" s="26">
        <f>G45*F45</f>
        <v>1.3160000000000001</v>
      </c>
      <c r="I45" s="27"/>
      <c r="J45" s="52">
        <f>'Proposed Rates'!E128</f>
        <v>2.3820000000000001E-2</v>
      </c>
      <c r="K45" s="51">
        <f>+$F$19</f>
        <v>50</v>
      </c>
      <c r="L45" s="26">
        <f>K45*J45</f>
        <v>1.1910000000000001</v>
      </c>
      <c r="M45" s="27"/>
      <c r="N45" s="30">
        <f>L45-H45</f>
        <v>-0.125</v>
      </c>
      <c r="O45" s="31">
        <f>IF((H45)=0,"",(N45/H45))</f>
        <v>-9.4984802431610935E-2</v>
      </c>
      <c r="Q45" s="107"/>
      <c r="S45" s="107"/>
      <c r="U45" s="107"/>
      <c r="W45" s="107"/>
    </row>
    <row r="46" spans="2:23" x14ac:dyDescent="0.25">
      <c r="B46" s="49" t="s">
        <v>26</v>
      </c>
      <c r="C46" s="21"/>
      <c r="D46" s="22"/>
      <c r="E46" s="23"/>
      <c r="F46" s="53">
        <f>IF(ISBLANK(D16)=TRUE, 0, IF(D16="TOU", 0.65*$F$57+0.17*$F$58+0.18*$F$59, IF(AND(D16="non-TOU", G61&gt;0), F61,F60)))</f>
        <v>8.2160000000000011E-2</v>
      </c>
      <c r="G46" s="54">
        <f>$F$18*(1+$F$72)-$F$18</f>
        <v>1711.8500000000058</v>
      </c>
      <c r="H46" s="26">
        <f t="shared" si="7"/>
        <v>140.64559600000049</v>
      </c>
      <c r="I46" s="27"/>
      <c r="J46" s="55">
        <f>0.65*$J$57+0.17*$J$58+0.18*$J$59</f>
        <v>8.2160000000000011E-2</v>
      </c>
      <c r="K46" s="54">
        <f>$F$18*(1+$J$72)-$F$18</f>
        <v>1711.8500000000058</v>
      </c>
      <c r="L46" s="26">
        <f t="shared" si="8"/>
        <v>140.64559600000049</v>
      </c>
      <c r="M46" s="27"/>
      <c r="N46" s="30">
        <f t="shared" si="9"/>
        <v>0</v>
      </c>
      <c r="O46" s="31">
        <f t="shared" si="10"/>
        <v>0</v>
      </c>
      <c r="Q46" s="107"/>
      <c r="S46" s="107"/>
      <c r="U46" s="107"/>
      <c r="W46" s="107"/>
    </row>
    <row r="47" spans="2:23" x14ac:dyDescent="0.25">
      <c r="B47" s="49" t="s">
        <v>27</v>
      </c>
      <c r="C47" s="21"/>
      <c r="D47" s="22" t="s">
        <v>17</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6.4" x14ac:dyDescent="0.25">
      <c r="B48" s="56" t="s">
        <v>28</v>
      </c>
      <c r="C48" s="57"/>
      <c r="D48" s="57"/>
      <c r="E48" s="57"/>
      <c r="F48" s="58"/>
      <c r="G48" s="59"/>
      <c r="H48" s="60">
        <f>SUM(H40:H47)+H39</f>
        <v>426.77859600000045</v>
      </c>
      <c r="I48" s="40"/>
      <c r="J48" s="59"/>
      <c r="K48" s="61"/>
      <c r="L48" s="60">
        <f>SUM(L40:L47)+L39</f>
        <v>545.81159600000046</v>
      </c>
      <c r="M48" s="40"/>
      <c r="N48" s="43">
        <f t="shared" ref="N48:N65" si="14">L48-H48</f>
        <v>119.03300000000002</v>
      </c>
      <c r="O48" s="44">
        <f t="shared" si="10"/>
        <v>0.27891042595772514</v>
      </c>
      <c r="Q48" s="107"/>
      <c r="S48" s="107"/>
      <c r="U48" s="107"/>
      <c r="W48" s="107"/>
    </row>
    <row r="49" spans="2:23" x14ac:dyDescent="0.25">
      <c r="B49" s="27" t="s">
        <v>29</v>
      </c>
      <c r="C49" s="27"/>
      <c r="D49" s="62" t="s">
        <v>58</v>
      </c>
      <c r="E49" s="63"/>
      <c r="F49" s="28">
        <f>'Proposed Rates'!D158</f>
        <v>2.8016000000000001</v>
      </c>
      <c r="G49" s="64">
        <f>+$F$19</f>
        <v>50</v>
      </c>
      <c r="H49" s="26">
        <f>G49*F49</f>
        <v>140.08000000000001</v>
      </c>
      <c r="I49" s="27"/>
      <c r="J49" s="28">
        <f>'Proposed Rates'!E158</f>
        <v>2.8473000000000002</v>
      </c>
      <c r="K49" s="64">
        <f>+$F$19</f>
        <v>50</v>
      </c>
      <c r="L49" s="26">
        <f>K49*J49</f>
        <v>142.36500000000001</v>
      </c>
      <c r="M49" s="27"/>
      <c r="N49" s="30">
        <f t="shared" si="14"/>
        <v>2.2849999999999966</v>
      </c>
      <c r="O49" s="31">
        <f t="shared" si="10"/>
        <v>1.6312107367218706E-2</v>
      </c>
      <c r="Q49" s="107"/>
      <c r="S49" s="107"/>
      <c r="U49" s="107"/>
      <c r="W49" s="107"/>
    </row>
    <row r="50" spans="2:23" ht="26.4" x14ac:dyDescent="0.25">
      <c r="B50" s="66" t="s">
        <v>30</v>
      </c>
      <c r="C50" s="27"/>
      <c r="D50" s="62" t="s">
        <v>58</v>
      </c>
      <c r="E50" s="63"/>
      <c r="F50" s="28">
        <f>'Proposed Rates'!D173</f>
        <v>1.8173999999999999</v>
      </c>
      <c r="G50" s="64">
        <f>G49</f>
        <v>50</v>
      </c>
      <c r="H50" s="26">
        <f>G50*F50</f>
        <v>90.86999999999999</v>
      </c>
      <c r="I50" s="27"/>
      <c r="J50" s="28">
        <f>'Proposed Rates'!E173</f>
        <v>1.8407</v>
      </c>
      <c r="K50" s="64">
        <f>K49</f>
        <v>50</v>
      </c>
      <c r="L50" s="26">
        <f>K50*J50</f>
        <v>92.034999999999997</v>
      </c>
      <c r="M50" s="27"/>
      <c r="N50" s="30">
        <f t="shared" si="14"/>
        <v>1.1650000000000063</v>
      </c>
      <c r="O50" s="31">
        <f t="shared" si="10"/>
        <v>1.2820512820512891E-2</v>
      </c>
      <c r="Q50" s="107"/>
      <c r="S50" s="107"/>
      <c r="U50" s="107"/>
      <c r="W50" s="107"/>
    </row>
    <row r="51" spans="2:23" ht="26.4" x14ac:dyDescent="0.25">
      <c r="B51" s="56" t="s">
        <v>31</v>
      </c>
      <c r="C51" s="35"/>
      <c r="D51" s="35"/>
      <c r="E51" s="35"/>
      <c r="F51" s="67"/>
      <c r="G51" s="59"/>
      <c r="H51" s="60">
        <f>SUM(H48:H50)</f>
        <v>657.72859600000049</v>
      </c>
      <c r="I51" s="68"/>
      <c r="J51" s="69"/>
      <c r="K51" s="59"/>
      <c r="L51" s="60">
        <f>SUM(L48:L50)</f>
        <v>780.21159600000044</v>
      </c>
      <c r="M51" s="68"/>
      <c r="N51" s="43">
        <f t="shared" si="14"/>
        <v>122.48299999999995</v>
      </c>
      <c r="O51" s="44">
        <f t="shared" si="10"/>
        <v>0.18622118719618488</v>
      </c>
      <c r="Q51" s="102"/>
      <c r="S51" s="102"/>
      <c r="U51" s="102"/>
      <c r="W51" s="102"/>
    </row>
    <row r="52" spans="2:23" ht="26.4" x14ac:dyDescent="0.25">
      <c r="B52" s="71" t="s">
        <v>32</v>
      </c>
      <c r="C52" s="21"/>
      <c r="D52" s="22" t="s">
        <v>20</v>
      </c>
      <c r="E52" s="23"/>
      <c r="F52" s="72">
        <f>'Proposed Rates'!D186</f>
        <v>3.5999999999999999E-3</v>
      </c>
      <c r="G52" s="64">
        <f>+$F$18+G46</f>
        <v>52811.850000000006</v>
      </c>
      <c r="H52" s="73">
        <f t="shared" ref="H52:H59" si="15">G52*F52</f>
        <v>190.12266000000002</v>
      </c>
      <c r="I52" s="27"/>
      <c r="J52" s="72">
        <f>F52</f>
        <v>3.5999999999999999E-3</v>
      </c>
      <c r="K52" s="64">
        <f>+$F$18+K46</f>
        <v>52811.850000000006</v>
      </c>
      <c r="L52" s="73">
        <f t="shared" ref="L52:L59" si="16">K52*J52</f>
        <v>190.12266000000002</v>
      </c>
      <c r="M52" s="27"/>
      <c r="N52" s="30">
        <f t="shared" si="14"/>
        <v>0</v>
      </c>
      <c r="O52" s="74">
        <f t="shared" si="10"/>
        <v>0</v>
      </c>
      <c r="Q52" s="107"/>
      <c r="S52" s="107"/>
      <c r="U52" s="107"/>
      <c r="W52" s="107"/>
    </row>
    <row r="53" spans="2:23" ht="26.4" x14ac:dyDescent="0.25">
      <c r="B53" s="71" t="s">
        <v>33</v>
      </c>
      <c r="C53" s="21"/>
      <c r="D53" s="22" t="s">
        <v>20</v>
      </c>
      <c r="E53" s="23"/>
      <c r="F53" s="72">
        <f>'Proposed Rates'!D191</f>
        <v>2.9999999999999997E-4</v>
      </c>
      <c r="G53" s="64">
        <f>G52</f>
        <v>52811.850000000006</v>
      </c>
      <c r="H53" s="73">
        <f t="shared" si="15"/>
        <v>15.843555</v>
      </c>
      <c r="I53" s="27"/>
      <c r="J53" s="72">
        <f>F53</f>
        <v>2.9999999999999997E-4</v>
      </c>
      <c r="K53" s="64">
        <f>K52</f>
        <v>52811.850000000006</v>
      </c>
      <c r="L53" s="73">
        <f t="shared" si="16"/>
        <v>15.843555</v>
      </c>
      <c r="M53" s="27"/>
      <c r="N53" s="30">
        <f t="shared" si="14"/>
        <v>0</v>
      </c>
      <c r="O53" s="74">
        <f t="shared" si="10"/>
        <v>0</v>
      </c>
      <c r="Q53" s="107"/>
      <c r="S53" s="107"/>
      <c r="U53" s="107"/>
      <c r="W53" s="107"/>
    </row>
    <row r="54" spans="2:23" x14ac:dyDescent="0.25">
      <c r="B54" s="21" t="s">
        <v>34</v>
      </c>
      <c r="C54" s="21"/>
      <c r="D54" s="22" t="s">
        <v>17</v>
      </c>
      <c r="E54" s="23"/>
      <c r="F54" s="72">
        <f>'Proposed Rates'!D196</f>
        <v>0.25</v>
      </c>
      <c r="G54" s="25">
        <v>1</v>
      </c>
      <c r="H54" s="73">
        <f t="shared" si="15"/>
        <v>0.25</v>
      </c>
      <c r="I54" s="27"/>
      <c r="J54" s="72">
        <f>'Proposed Rates'!E196</f>
        <v>0.25</v>
      </c>
      <c r="K54" s="29">
        <v>1</v>
      </c>
      <c r="L54" s="73">
        <f t="shared" si="16"/>
        <v>0.25</v>
      </c>
      <c r="M54" s="27"/>
      <c r="N54" s="30">
        <f t="shared" si="14"/>
        <v>0</v>
      </c>
      <c r="O54" s="74">
        <f t="shared" si="10"/>
        <v>0</v>
      </c>
      <c r="Q54" s="107"/>
      <c r="S54" s="107"/>
      <c r="U54" s="107"/>
      <c r="W54" s="107"/>
    </row>
    <row r="55" spans="2:23" x14ac:dyDescent="0.25">
      <c r="B55" s="21" t="s">
        <v>120</v>
      </c>
      <c r="C55" s="21"/>
      <c r="D55" s="22"/>
      <c r="E55" s="23"/>
      <c r="F55" s="72">
        <f>'Proposed Rates'!D221</f>
        <v>0</v>
      </c>
      <c r="G55" s="75">
        <f>G52</f>
        <v>52811.850000000006</v>
      </c>
      <c r="H55" s="73">
        <f>G55*F55</f>
        <v>0</v>
      </c>
      <c r="I55" s="27"/>
      <c r="J55" s="72">
        <f>F55</f>
        <v>0</v>
      </c>
      <c r="K55" s="75">
        <f>K52</f>
        <v>52811.850000000006</v>
      </c>
      <c r="L55" s="73">
        <f>K55*J55</f>
        <v>0</v>
      </c>
      <c r="M55" s="27"/>
      <c r="N55" s="30"/>
      <c r="O55" s="74"/>
      <c r="Q55" s="107"/>
      <c r="S55" s="107"/>
      <c r="U55" s="107"/>
      <c r="W55" s="107"/>
    </row>
    <row r="56" spans="2:23" x14ac:dyDescent="0.25">
      <c r="B56" s="21" t="s">
        <v>35</v>
      </c>
      <c r="C56" s="21"/>
      <c r="D56" s="22"/>
      <c r="E56" s="23"/>
      <c r="F56" s="72">
        <f>'Proposed Rates'!D216</f>
        <v>6.94E-3</v>
      </c>
      <c r="G56" s="75">
        <f>$F$18</f>
        <v>51100</v>
      </c>
      <c r="H56" s="73">
        <f t="shared" si="15"/>
        <v>354.63400000000001</v>
      </c>
      <c r="I56" s="27"/>
      <c r="J56" s="72">
        <f>+F56</f>
        <v>6.94E-3</v>
      </c>
      <c r="K56" s="76">
        <f>$F$18</f>
        <v>51100</v>
      </c>
      <c r="L56" s="73">
        <f t="shared" si="16"/>
        <v>354.63400000000001</v>
      </c>
      <c r="M56" s="27"/>
      <c r="N56" s="30">
        <f t="shared" si="14"/>
        <v>0</v>
      </c>
      <c r="O56" s="74">
        <f t="shared" si="10"/>
        <v>0</v>
      </c>
      <c r="Q56" s="107"/>
      <c r="S56" s="107"/>
      <c r="U56" s="107"/>
      <c r="W56" s="107"/>
    </row>
    <row r="57" spans="2:23" x14ac:dyDescent="0.25">
      <c r="B57" s="49" t="s">
        <v>36</v>
      </c>
      <c r="C57" s="21"/>
      <c r="D57" s="22"/>
      <c r="E57" s="23"/>
      <c r="F57" s="72">
        <f>'Proposed Rates'!D226</f>
        <v>6.5000000000000002E-2</v>
      </c>
      <c r="G57" s="77">
        <f>0.65*$F$18</f>
        <v>33215</v>
      </c>
      <c r="H57" s="73">
        <f t="shared" si="15"/>
        <v>2158.9749999999999</v>
      </c>
      <c r="I57" s="27"/>
      <c r="J57" s="72">
        <f>F57</f>
        <v>6.5000000000000002E-2</v>
      </c>
      <c r="K57" s="77">
        <f>$G$57</f>
        <v>33215</v>
      </c>
      <c r="L57" s="73">
        <f t="shared" si="16"/>
        <v>2158.9749999999999</v>
      </c>
      <c r="M57" s="27"/>
      <c r="N57" s="30">
        <f t="shared" si="14"/>
        <v>0</v>
      </c>
      <c r="O57" s="74">
        <f t="shared" si="10"/>
        <v>0</v>
      </c>
      <c r="Q57" s="107"/>
      <c r="S57" s="107"/>
      <c r="U57" s="107"/>
      <c r="W57" s="107"/>
    </row>
    <row r="58" spans="2:23" x14ac:dyDescent="0.25">
      <c r="B58" s="49" t="s">
        <v>37</v>
      </c>
      <c r="C58" s="21"/>
      <c r="D58" s="22"/>
      <c r="E58" s="23"/>
      <c r="F58" s="72">
        <f>'Proposed Rates'!D227</f>
        <v>9.5000000000000001E-2</v>
      </c>
      <c r="G58" s="77">
        <f>0.17*$F$18</f>
        <v>8687</v>
      </c>
      <c r="H58" s="73">
        <f t="shared" si="15"/>
        <v>825.26499999999999</v>
      </c>
      <c r="I58" s="27"/>
      <c r="J58" s="72">
        <f>F58</f>
        <v>9.5000000000000001E-2</v>
      </c>
      <c r="K58" s="77">
        <f>$G$58</f>
        <v>8687</v>
      </c>
      <c r="L58" s="73">
        <f t="shared" si="16"/>
        <v>825.26499999999999</v>
      </c>
      <c r="M58" s="27"/>
      <c r="N58" s="30">
        <f t="shared" si="14"/>
        <v>0</v>
      </c>
      <c r="O58" s="74">
        <f t="shared" si="10"/>
        <v>0</v>
      </c>
      <c r="Q58" s="107"/>
      <c r="S58" s="107"/>
      <c r="U58" s="107"/>
      <c r="W58" s="107"/>
    </row>
    <row r="59" spans="2:23" x14ac:dyDescent="0.25">
      <c r="B59" s="11" t="s">
        <v>38</v>
      </c>
      <c r="C59" s="21"/>
      <c r="D59" s="22"/>
      <c r="E59" s="23"/>
      <c r="F59" s="72">
        <f>'Proposed Rates'!D228</f>
        <v>0.13200000000000001</v>
      </c>
      <c r="G59" s="77">
        <f>0.18*$F$18</f>
        <v>9198</v>
      </c>
      <c r="H59" s="73">
        <f t="shared" si="15"/>
        <v>1214.136</v>
      </c>
      <c r="I59" s="27"/>
      <c r="J59" s="72">
        <f>F59</f>
        <v>0.13200000000000001</v>
      </c>
      <c r="K59" s="77">
        <f>$G$59</f>
        <v>9198</v>
      </c>
      <c r="L59" s="73">
        <f t="shared" si="16"/>
        <v>1214.136</v>
      </c>
      <c r="M59" s="27"/>
      <c r="N59" s="30">
        <f t="shared" si="14"/>
        <v>0</v>
      </c>
      <c r="O59" s="74">
        <f t="shared" si="10"/>
        <v>0</v>
      </c>
      <c r="Q59" s="107"/>
      <c r="S59" s="107"/>
      <c r="U59" s="107"/>
      <c r="W59" s="107"/>
    </row>
    <row r="60" spans="2:23" s="85" customFormat="1" x14ac:dyDescent="0.25">
      <c r="B60" s="78" t="s">
        <v>39</v>
      </c>
      <c r="C60" s="79"/>
      <c r="D60" s="80"/>
      <c r="E60" s="81"/>
      <c r="F60" s="72">
        <f>'Proposed Rates'!D229</f>
        <v>7.6999999999999999E-2</v>
      </c>
      <c r="G60" s="82">
        <v>750</v>
      </c>
      <c r="H60" s="73">
        <f>G60*F60</f>
        <v>57.75</v>
      </c>
      <c r="I60" s="83"/>
      <c r="J60" s="72">
        <f>F60</f>
        <v>7.6999999999999999E-2</v>
      </c>
      <c r="K60" s="82">
        <f>$G$60</f>
        <v>750</v>
      </c>
      <c r="L60" s="73">
        <f>K60*J60</f>
        <v>57.75</v>
      </c>
      <c r="M60" s="83"/>
      <c r="N60" s="84">
        <f t="shared" si="14"/>
        <v>0</v>
      </c>
      <c r="O60" s="74">
        <f t="shared" si="10"/>
        <v>0</v>
      </c>
      <c r="Q60" s="143"/>
      <c r="R60" s="204"/>
      <c r="S60" s="143"/>
      <c r="T60" s="204"/>
      <c r="U60" s="143"/>
      <c r="V60" s="204"/>
      <c r="W60" s="143"/>
    </row>
    <row r="61" spans="2:23" s="85" customFormat="1" ht="13.8" thickBot="1" x14ac:dyDescent="0.3">
      <c r="B61" s="78" t="s">
        <v>40</v>
      </c>
      <c r="C61" s="79"/>
      <c r="D61" s="80"/>
      <c r="E61" s="81"/>
      <c r="F61" s="72">
        <f>'Proposed Rates'!D230</f>
        <v>0.09</v>
      </c>
      <c r="G61" s="82">
        <f>F18-G60</f>
        <v>50350</v>
      </c>
      <c r="H61" s="73">
        <f>G61*F61</f>
        <v>4531.5</v>
      </c>
      <c r="I61" s="83"/>
      <c r="J61" s="72">
        <f>F61</f>
        <v>0.09</v>
      </c>
      <c r="K61" s="82">
        <f>$G$61</f>
        <v>50350</v>
      </c>
      <c r="L61" s="73">
        <f>K61*J61</f>
        <v>4531.5</v>
      </c>
      <c r="M61" s="83"/>
      <c r="N61" s="84">
        <f t="shared" si="14"/>
        <v>0</v>
      </c>
      <c r="O61" s="74">
        <f t="shared" si="10"/>
        <v>0</v>
      </c>
      <c r="Q61" s="143"/>
      <c r="R61" s="204"/>
      <c r="S61" s="143"/>
      <c r="T61" s="204"/>
      <c r="U61" s="143"/>
      <c r="V61" s="204"/>
      <c r="W61" s="143"/>
    </row>
    <row r="62" spans="2:23" ht="8.25" customHeight="1" thickBot="1" x14ac:dyDescent="0.3">
      <c r="B62" s="86"/>
      <c r="C62" s="87"/>
      <c r="D62" s="88"/>
      <c r="E62" s="87"/>
      <c r="F62" s="89"/>
      <c r="G62" s="90"/>
      <c r="H62" s="91"/>
      <c r="I62" s="92"/>
      <c r="J62" s="89"/>
      <c r="K62" s="93"/>
      <c r="L62" s="91"/>
      <c r="M62" s="92"/>
      <c r="N62" s="94"/>
      <c r="O62" s="95"/>
      <c r="Q62" s="107"/>
      <c r="S62" s="107"/>
      <c r="U62" s="107"/>
      <c r="W62" s="107"/>
    </row>
    <row r="63" spans="2:23" x14ac:dyDescent="0.25">
      <c r="B63" s="96" t="s">
        <v>41</v>
      </c>
      <c r="C63" s="21"/>
      <c r="D63" s="21"/>
      <c r="E63" s="21"/>
      <c r="F63" s="97"/>
      <c r="G63" s="98"/>
      <c r="H63" s="99">
        <f>SUM(H52:H59,H51)</f>
        <v>5416.9548110000005</v>
      </c>
      <c r="I63" s="100"/>
      <c r="J63" s="101"/>
      <c r="K63" s="101"/>
      <c r="L63" s="99">
        <f>SUM(L52:L59,L51)</f>
        <v>5539.4378109999998</v>
      </c>
      <c r="M63" s="102"/>
      <c r="N63" s="103">
        <f t="shared" ref="N63" si="17">L63-H63</f>
        <v>122.48299999999927</v>
      </c>
      <c r="O63" s="104">
        <f t="shared" ref="O63" si="18">IF((H63)=0,"",(N63/H63))</f>
        <v>2.2611043339567424E-2</v>
      </c>
      <c r="Q63" s="102"/>
      <c r="S63" s="102"/>
      <c r="U63" s="102"/>
      <c r="W63" s="102"/>
    </row>
    <row r="64" spans="2:23" x14ac:dyDescent="0.25">
      <c r="B64" s="105" t="s">
        <v>42</v>
      </c>
      <c r="C64" s="21"/>
      <c r="D64" s="21"/>
      <c r="E64" s="21"/>
      <c r="F64" s="106">
        <v>0.13</v>
      </c>
      <c r="G64" s="107"/>
      <c r="H64" s="108">
        <f>H63*F64</f>
        <v>704.20412543000009</v>
      </c>
      <c r="I64" s="109"/>
      <c r="J64" s="110">
        <v>0.13</v>
      </c>
      <c r="K64" s="109"/>
      <c r="L64" s="111">
        <f>L63*J64</f>
        <v>720.12691542999994</v>
      </c>
      <c r="M64" s="112"/>
      <c r="N64" s="113">
        <f t="shared" si="14"/>
        <v>15.92278999999985</v>
      </c>
      <c r="O64" s="114">
        <f t="shared" si="10"/>
        <v>2.2611043339567344E-2</v>
      </c>
      <c r="Q64" s="112"/>
      <c r="S64" s="112"/>
      <c r="U64" s="112"/>
      <c r="W64" s="112"/>
    </row>
    <row r="65" spans="1:23" ht="13.8" thickBot="1" x14ac:dyDescent="0.3">
      <c r="B65" s="115" t="s">
        <v>43</v>
      </c>
      <c r="C65" s="21"/>
      <c r="D65" s="21"/>
      <c r="E65" s="21"/>
      <c r="F65" s="116"/>
      <c r="G65" s="107"/>
      <c r="H65" s="99">
        <f>H63+H64</f>
        <v>6121.1589364300007</v>
      </c>
      <c r="I65" s="109"/>
      <c r="J65" s="109"/>
      <c r="K65" s="109"/>
      <c r="L65" s="212">
        <f>L63+L64</f>
        <v>6259.5647264299996</v>
      </c>
      <c r="M65" s="112"/>
      <c r="N65" s="103">
        <f t="shared" si="14"/>
        <v>138.40578999999889</v>
      </c>
      <c r="O65" s="104">
        <f t="shared" si="10"/>
        <v>2.2611043339567375E-2</v>
      </c>
      <c r="Q65" s="112"/>
      <c r="S65" s="112"/>
      <c r="U65" s="112"/>
      <c r="W65" s="112"/>
    </row>
    <row r="66" spans="1: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1:23" s="85" customFormat="1" x14ac:dyDescent="0.25">
      <c r="B67" s="124" t="s">
        <v>44</v>
      </c>
      <c r="C67" s="79"/>
      <c r="D67" s="79"/>
      <c r="E67" s="79"/>
      <c r="F67" s="125"/>
      <c r="G67" s="126"/>
      <c r="H67" s="127">
        <f>SUM(H60:H61,H51,H52:H56)</f>
        <v>5807.8288110000012</v>
      </c>
      <c r="I67" s="128"/>
      <c r="J67" s="129"/>
      <c r="K67" s="129"/>
      <c r="L67" s="127">
        <f>SUM(L60:L61,L51,L52:L56)</f>
        <v>5930.3118110000005</v>
      </c>
      <c r="M67" s="130"/>
      <c r="N67" s="131">
        <f t="shared" ref="N67:N69" si="19">L67-H67</f>
        <v>122.48299999999927</v>
      </c>
      <c r="O67" s="104">
        <f t="shared" ref="O67:O69" si="20">IF((H67)=0,"",(N67/H67))</f>
        <v>2.1089292399255471E-2</v>
      </c>
      <c r="Q67" s="130"/>
      <c r="R67" s="204"/>
      <c r="S67" s="130"/>
      <c r="T67" s="204"/>
      <c r="U67" s="130"/>
      <c r="V67" s="204"/>
      <c r="W67" s="130"/>
    </row>
    <row r="68" spans="1:23" s="85" customFormat="1" x14ac:dyDescent="0.25">
      <c r="B68" s="132" t="s">
        <v>42</v>
      </c>
      <c r="C68" s="79"/>
      <c r="D68" s="79"/>
      <c r="E68" s="79"/>
      <c r="F68" s="133">
        <v>0.13</v>
      </c>
      <c r="G68" s="126"/>
      <c r="H68" s="134">
        <f>H67*F68</f>
        <v>755.01774543000022</v>
      </c>
      <c r="I68" s="135"/>
      <c r="J68" s="136">
        <v>0.13</v>
      </c>
      <c r="K68" s="137"/>
      <c r="L68" s="138">
        <f>L67*J68</f>
        <v>770.94053543000007</v>
      </c>
      <c r="M68" s="139"/>
      <c r="N68" s="140">
        <f t="shared" si="19"/>
        <v>15.92278999999985</v>
      </c>
      <c r="O68" s="114">
        <f t="shared" si="20"/>
        <v>2.1089292399255399E-2</v>
      </c>
      <c r="Q68" s="139"/>
      <c r="R68" s="204"/>
      <c r="S68" s="139"/>
      <c r="T68" s="204"/>
      <c r="U68" s="139"/>
      <c r="V68" s="204"/>
      <c r="W68" s="139"/>
    </row>
    <row r="69" spans="1:23" s="85" customFormat="1" ht="13.8" thickBot="1" x14ac:dyDescent="0.3">
      <c r="B69" s="141" t="s">
        <v>43</v>
      </c>
      <c r="C69" s="79"/>
      <c r="D69" s="79"/>
      <c r="E69" s="79"/>
      <c r="F69" s="142"/>
      <c r="G69" s="143"/>
      <c r="H69" s="127">
        <f>H67+H68</f>
        <v>6562.8465564300013</v>
      </c>
      <c r="I69" s="135"/>
      <c r="J69" s="135"/>
      <c r="K69" s="135"/>
      <c r="L69" s="211">
        <f>L67+L68</f>
        <v>6701.2523464300002</v>
      </c>
      <c r="M69" s="139"/>
      <c r="N69" s="131">
        <f t="shared" si="19"/>
        <v>138.40578999999889</v>
      </c>
      <c r="O69" s="104">
        <f t="shared" si="20"/>
        <v>2.108929239925543E-2</v>
      </c>
      <c r="Q69" s="139"/>
      <c r="R69" s="204"/>
      <c r="S69" s="139"/>
      <c r="T69" s="204"/>
      <c r="U69" s="139"/>
      <c r="V69" s="204"/>
      <c r="W69" s="139"/>
    </row>
    <row r="70" spans="1:23" s="85" customFormat="1" ht="8.25" customHeight="1" thickBot="1" x14ac:dyDescent="0.3">
      <c r="B70" s="117"/>
      <c r="C70" s="118"/>
      <c r="D70" s="119"/>
      <c r="E70" s="118"/>
      <c r="F70" s="144"/>
      <c r="G70" s="145"/>
      <c r="H70" s="146"/>
      <c r="I70" s="147"/>
      <c r="J70" s="144"/>
      <c r="K70" s="120"/>
      <c r="L70" s="148"/>
      <c r="M70" s="121"/>
      <c r="N70" s="218"/>
      <c r="O70" s="95"/>
      <c r="Q70" s="143"/>
      <c r="R70" s="204"/>
      <c r="S70" s="143"/>
      <c r="T70" s="204"/>
      <c r="U70" s="143"/>
      <c r="V70" s="204"/>
      <c r="W70" s="143"/>
    </row>
    <row r="71" spans="1:23" x14ac:dyDescent="0.25">
      <c r="L71" s="150"/>
    </row>
    <row r="72" spans="1:23" x14ac:dyDescent="0.25">
      <c r="B72" s="12" t="s">
        <v>45</v>
      </c>
      <c r="F72" s="151">
        <f>'Proposed Rates'!D203</f>
        <v>3.3500000000000002E-2</v>
      </c>
      <c r="J72" s="151">
        <f>+'Res (100)'!J74</f>
        <v>3.3500000000000002E-2</v>
      </c>
    </row>
    <row r="74" spans="1:23" ht="13.5" customHeight="1" x14ac:dyDescent="0.25">
      <c r="Q74" s="202"/>
      <c r="R74" s="202"/>
      <c r="S74" s="6"/>
      <c r="T74" s="6"/>
      <c r="U74" s="6"/>
      <c r="V74" s="6"/>
      <c r="W74" s="6"/>
    </row>
    <row r="75" spans="1:23" ht="12" customHeight="1" x14ac:dyDescent="0.25">
      <c r="A75" s="6" t="s">
        <v>46</v>
      </c>
      <c r="Q75" s="202"/>
      <c r="R75" s="202"/>
      <c r="S75" s="6"/>
      <c r="T75" s="6"/>
      <c r="U75" s="6"/>
      <c r="V75" s="6"/>
      <c r="W75" s="6"/>
    </row>
    <row r="76" spans="1:23" x14ac:dyDescent="0.25">
      <c r="A76" s="6" t="s">
        <v>47</v>
      </c>
      <c r="Q76" s="202"/>
      <c r="R76" s="202"/>
      <c r="S76" s="6"/>
      <c r="T76" s="6"/>
      <c r="U76" s="6"/>
      <c r="V76" s="6"/>
      <c r="W76" s="6"/>
    </row>
    <row r="77" spans="1:23" x14ac:dyDescent="0.25">
      <c r="Q77" s="202"/>
      <c r="R77" s="202"/>
      <c r="S77" s="6"/>
      <c r="T77" s="6"/>
      <c r="U77" s="6"/>
      <c r="V77" s="6"/>
      <c r="W77" s="6"/>
    </row>
    <row r="78" spans="1:23" x14ac:dyDescent="0.25">
      <c r="A78" s="153" t="s">
        <v>133</v>
      </c>
      <c r="Q78" s="202"/>
      <c r="R78" s="202"/>
      <c r="S78" s="6"/>
      <c r="T78" s="6"/>
      <c r="U78" s="6"/>
      <c r="V78" s="6"/>
      <c r="W78" s="6"/>
    </row>
    <row r="79" spans="1:23" x14ac:dyDescent="0.25">
      <c r="A79" s="11" t="s">
        <v>48</v>
      </c>
      <c r="Q79" s="202"/>
      <c r="R79" s="202"/>
      <c r="S79" s="6"/>
      <c r="T79" s="6"/>
      <c r="U79" s="6"/>
      <c r="V79" s="6"/>
      <c r="W79" s="6"/>
    </row>
    <row r="80" spans="1:23" x14ac:dyDescent="0.25">
      <c r="Q80" s="202"/>
      <c r="R80" s="202"/>
      <c r="S80" s="6"/>
      <c r="T80" s="6"/>
      <c r="U80" s="6"/>
      <c r="V80" s="6"/>
      <c r="W80" s="6"/>
    </row>
    <row r="81" spans="1:23" x14ac:dyDescent="0.25">
      <c r="A81" s="6" t="s">
        <v>132</v>
      </c>
      <c r="Q81" s="202"/>
      <c r="R81" s="202"/>
      <c r="S81" s="6"/>
      <c r="T81" s="6"/>
      <c r="U81" s="6"/>
      <c r="V81" s="6"/>
      <c r="W81" s="6"/>
    </row>
    <row r="82" spans="1:23" x14ac:dyDescent="0.25">
      <c r="A82" s="6" t="s">
        <v>49</v>
      </c>
      <c r="Q82" s="202"/>
      <c r="R82" s="202"/>
      <c r="S82" s="6"/>
      <c r="T82" s="6"/>
      <c r="U82" s="6"/>
      <c r="V82" s="6"/>
      <c r="W82" s="6"/>
    </row>
    <row r="83" spans="1:23" x14ac:dyDescent="0.25">
      <c r="A83" s="6" t="s">
        <v>50</v>
      </c>
      <c r="Q83" s="202"/>
      <c r="R83" s="202"/>
      <c r="S83" s="6"/>
      <c r="T83" s="6"/>
      <c r="U83" s="6"/>
      <c r="V83" s="6"/>
      <c r="W83" s="6"/>
    </row>
    <row r="84" spans="1:23" x14ac:dyDescent="0.25">
      <c r="A84" s="6" t="s">
        <v>51</v>
      </c>
      <c r="Q84" s="202"/>
      <c r="R84" s="202"/>
      <c r="S84" s="6"/>
      <c r="T84" s="6"/>
      <c r="U84" s="6"/>
      <c r="V84" s="6"/>
      <c r="W84" s="6"/>
    </row>
    <row r="85" spans="1:23" x14ac:dyDescent="0.25">
      <c r="A85" s="6" t="s">
        <v>52</v>
      </c>
      <c r="Q85" s="202"/>
      <c r="R85" s="202"/>
      <c r="S85" s="6"/>
      <c r="T85" s="6"/>
      <c r="U85" s="6"/>
      <c r="V85" s="6"/>
      <c r="W85" s="6"/>
    </row>
    <row r="86" spans="1:23" x14ac:dyDescent="0.25">
      <c r="Q86" s="202"/>
      <c r="R86" s="202"/>
      <c r="S86" s="6"/>
      <c r="T86" s="6"/>
      <c r="U86" s="6"/>
      <c r="V86" s="6"/>
      <c r="W86" s="6"/>
    </row>
    <row r="87" spans="1:23" x14ac:dyDescent="0.25">
      <c r="A87" s="152"/>
      <c r="B87" s="6" t="s">
        <v>53</v>
      </c>
      <c r="Q87" s="202"/>
      <c r="R87" s="202"/>
      <c r="S87" s="6"/>
      <c r="T87" s="6"/>
      <c r="U87" s="6"/>
      <c r="V87" s="6"/>
      <c r="W87" s="6"/>
    </row>
    <row r="88" spans="1:23" x14ac:dyDescent="0.25">
      <c r="Q88" s="202"/>
      <c r="R88" s="202"/>
      <c r="S88" s="6"/>
      <c r="T88" s="6"/>
      <c r="U88" s="6"/>
      <c r="V88" s="6"/>
      <c r="W88" s="6"/>
    </row>
    <row r="89" spans="1:23" x14ac:dyDescent="0.25">
      <c r="B89" s="153" t="s">
        <v>54</v>
      </c>
      <c r="Q89" s="202"/>
      <c r="R89" s="202"/>
      <c r="S89" s="6"/>
      <c r="T89" s="6"/>
      <c r="U89" s="6"/>
      <c r="V89" s="6"/>
      <c r="W89"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0 D66 D23:D38 D52:D62 D40:D47 D49:D50">
      <formula1>"Monthly, per kWh, per kW"</formula1>
    </dataValidation>
    <dataValidation type="list" allowBlank="1" showInputMessage="1" showErrorMessage="1" sqref="E49:E50 E70 E66 E52:E62 E23:E38 E40:E47">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3</xdr:col>
                    <xdr:colOff>274320</xdr:colOff>
                    <xdr:row>9</xdr:row>
                    <xdr:rowOff>53340</xdr:rowOff>
                  </from>
                  <to>
                    <xdr:col>5</xdr:col>
                    <xdr:colOff>350520</xdr:colOff>
                    <xdr:row>9</xdr:row>
                    <xdr:rowOff>175260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5</xdr:col>
                    <xdr:colOff>121920</xdr:colOff>
                    <xdr:row>9</xdr:row>
                    <xdr:rowOff>22860</xdr:rowOff>
                  </from>
                  <to>
                    <xdr:col>9</xdr:col>
                    <xdr:colOff>83820</xdr:colOff>
                    <xdr:row>9</xdr:row>
                    <xdr:rowOff>236220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93"/>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11.44140625" style="6" bestFit="1" customWidth="1"/>
    <col min="9" max="9" width="2.88671875" style="6" customWidth="1"/>
    <col min="10" max="10" width="10.88671875" style="6" bestFit="1" customWidth="1"/>
    <col min="11" max="11" width="7.44140625" style="6" bestFit="1" customWidth="1"/>
    <col min="12" max="12" width="11.44140625" style="6" bestFit="1" customWidth="1"/>
    <col min="13" max="13" width="2.88671875" style="6" customWidth="1"/>
    <col min="14" max="14" width="9.21875" style="6" bestFit="1" customWidth="1"/>
    <col min="15" max="15" width="10" style="6" bestFit="1" customWidth="1"/>
    <col min="16" max="16" width="3.88671875" style="6" customWidth="1"/>
    <col min="17" max="17" width="2.6640625" style="203" bestFit="1" customWidth="1"/>
    <col min="18" max="18" width="4.5546875" style="203" customWidth="1"/>
    <col min="19" max="19" width="2.6640625" style="203" bestFit="1" customWidth="1"/>
    <col min="20" max="20" width="4.5546875" style="203" customWidth="1"/>
    <col min="21" max="21" width="2.6640625" style="203" bestFit="1"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56</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127750</v>
      </c>
      <c r="G18" s="12" t="s">
        <v>6</v>
      </c>
    </row>
    <row r="19" spans="2:23" x14ac:dyDescent="0.25">
      <c r="B19" s="11"/>
      <c r="F19" s="13">
        <v>250</v>
      </c>
      <c r="G19" s="6" t="s">
        <v>57</v>
      </c>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+'&gt;50 (100)'!F23</f>
        <v>200</v>
      </c>
      <c r="G23" s="25">
        <v>1</v>
      </c>
      <c r="H23" s="26">
        <f>G23*F23</f>
        <v>200</v>
      </c>
      <c r="I23" s="27"/>
      <c r="J23" s="24">
        <f>+'&gt;50 (100)'!J23</f>
        <v>200</v>
      </c>
      <c r="K23" s="29">
        <v>1</v>
      </c>
      <c r="L23" s="26">
        <f>K23*J23</f>
        <v>200</v>
      </c>
      <c r="M23" s="27"/>
      <c r="N23" s="30">
        <f>L23-H23</f>
        <v>0</v>
      </c>
      <c r="O23" s="31">
        <f>IF((H23)=0,"",(N23/H23))</f>
        <v>0</v>
      </c>
      <c r="Q23" s="107"/>
      <c r="S23" s="107"/>
      <c r="U23" s="107"/>
      <c r="W23" s="107"/>
    </row>
    <row r="24" spans="2:23" x14ac:dyDescent="0.25">
      <c r="B24" s="21" t="s">
        <v>18</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5">
      <c r="B29" s="21" t="s">
        <v>19</v>
      </c>
      <c r="C29" s="21"/>
      <c r="D29" s="22" t="s">
        <v>58</v>
      </c>
      <c r="E29" s="23"/>
      <c r="F29" s="24">
        <f>+'&gt;50 (100)'!F29</f>
        <v>4.3244999999999996</v>
      </c>
      <c r="G29" s="51">
        <f>+$F$19</f>
        <v>250</v>
      </c>
      <c r="H29" s="26">
        <f t="shared" si="0"/>
        <v>1081.125</v>
      </c>
      <c r="I29" s="27"/>
      <c r="J29" s="24">
        <f>+'&gt;50 (100)'!J29</f>
        <v>4.5850999999999997</v>
      </c>
      <c r="K29" s="51">
        <f>+$F$19</f>
        <v>250</v>
      </c>
      <c r="L29" s="26">
        <f t="shared" si="1"/>
        <v>1146.2749999999999</v>
      </c>
      <c r="M29" s="27"/>
      <c r="N29" s="30">
        <f t="shared" si="2"/>
        <v>65.149999999999864</v>
      </c>
      <c r="O29" s="31">
        <f t="shared" si="3"/>
        <v>6.0261301884610811E-2</v>
      </c>
      <c r="Q29" s="107"/>
      <c r="S29" s="107"/>
      <c r="U29" s="107"/>
      <c r="W29" s="107"/>
    </row>
    <row r="30" spans="2:23" x14ac:dyDescent="0.25">
      <c r="B30" s="21" t="s">
        <v>21</v>
      </c>
      <c r="C30" s="21"/>
      <c r="D30" s="22"/>
      <c r="E30" s="23"/>
      <c r="F30" s="24"/>
      <c r="G30" s="25">
        <f t="shared" ref="G30" si="4">$F$18</f>
        <v>127750</v>
      </c>
      <c r="H30" s="26">
        <f t="shared" si="0"/>
        <v>0</v>
      </c>
      <c r="I30" s="27"/>
      <c r="J30" s="24"/>
      <c r="K30" s="25">
        <f t="shared" ref="K30:K38" si="5">$F$18</f>
        <v>127750</v>
      </c>
      <c r="L30" s="26">
        <f t="shared" si="1"/>
        <v>0</v>
      </c>
      <c r="M30" s="27"/>
      <c r="N30" s="30">
        <f t="shared" si="2"/>
        <v>0</v>
      </c>
      <c r="O30" s="31" t="str">
        <f t="shared" si="3"/>
        <v/>
      </c>
      <c r="Q30" s="107"/>
      <c r="S30" s="107"/>
      <c r="U30" s="107"/>
      <c r="W30" s="107"/>
    </row>
    <row r="31" spans="2:23" x14ac:dyDescent="0.25">
      <c r="B31" s="21" t="s">
        <v>22</v>
      </c>
      <c r="C31" s="21"/>
      <c r="D31" s="22" t="s">
        <v>58</v>
      </c>
      <c r="E31" s="23"/>
      <c r="F31" s="24">
        <f>+'&gt;50 (100)'!F31</f>
        <v>0</v>
      </c>
      <c r="G31" s="51">
        <f>+$F$19</f>
        <v>250</v>
      </c>
      <c r="H31" s="26">
        <f t="shared" si="0"/>
        <v>0</v>
      </c>
      <c r="I31" s="27"/>
      <c r="J31" s="24">
        <f>+'&gt;50 (100)'!J31</f>
        <v>0</v>
      </c>
      <c r="K31" s="51">
        <f>+$F$19</f>
        <v>250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127750</v>
      </c>
      <c r="H32" s="26">
        <f t="shared" si="0"/>
        <v>0</v>
      </c>
      <c r="I32" s="27"/>
      <c r="J32" s="28"/>
      <c r="K32" s="25">
        <f t="shared" si="5"/>
        <v>127750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127750</v>
      </c>
      <c r="H33" s="26">
        <f t="shared" si="0"/>
        <v>0</v>
      </c>
      <c r="I33" s="27"/>
      <c r="J33" s="28"/>
      <c r="K33" s="25">
        <f t="shared" si="5"/>
        <v>127750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127750</v>
      </c>
      <c r="H34" s="26">
        <f t="shared" si="0"/>
        <v>0</v>
      </c>
      <c r="I34" s="27"/>
      <c r="J34" s="28"/>
      <c r="K34" s="25">
        <f t="shared" si="5"/>
        <v>127750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127750</v>
      </c>
      <c r="H35" s="26">
        <f t="shared" si="0"/>
        <v>0</v>
      </c>
      <c r="I35" s="27"/>
      <c r="J35" s="28"/>
      <c r="K35" s="25">
        <f t="shared" si="5"/>
        <v>127750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127750</v>
      </c>
      <c r="H36" s="26">
        <f t="shared" si="0"/>
        <v>0</v>
      </c>
      <c r="I36" s="27"/>
      <c r="J36" s="28"/>
      <c r="K36" s="25">
        <f t="shared" si="5"/>
        <v>127750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127750</v>
      </c>
      <c r="H37" s="26">
        <f t="shared" si="0"/>
        <v>0</v>
      </c>
      <c r="I37" s="27"/>
      <c r="J37" s="28"/>
      <c r="K37" s="25">
        <f t="shared" si="5"/>
        <v>127750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127750</v>
      </c>
      <c r="H38" s="26">
        <f t="shared" si="0"/>
        <v>0</v>
      </c>
      <c r="I38" s="27"/>
      <c r="J38" s="28"/>
      <c r="K38" s="25">
        <f t="shared" si="5"/>
        <v>127750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1281.125</v>
      </c>
      <c r="I39" s="40"/>
      <c r="J39" s="41"/>
      <c r="K39" s="42"/>
      <c r="L39" s="39">
        <f>SUM(L23:L38)</f>
        <v>1346.2749999999999</v>
      </c>
      <c r="M39" s="40"/>
      <c r="N39" s="43">
        <f t="shared" si="2"/>
        <v>65.149999999999864</v>
      </c>
      <c r="O39" s="44">
        <f t="shared" si="3"/>
        <v>5.0853741828470966E-2</v>
      </c>
      <c r="Q39" s="107"/>
      <c r="R39" s="203"/>
      <c r="S39" s="107"/>
      <c r="T39" s="203"/>
      <c r="U39" s="107"/>
      <c r="V39" s="203"/>
      <c r="W39" s="107"/>
    </row>
    <row r="40" spans="2:23" ht="26.4" x14ac:dyDescent="0.25">
      <c r="B40" s="46" t="str">
        <f>+'&gt;50 (100)'!B40</f>
        <v>Deferral/Variance Account Disposition Rate Rider Class 1</v>
      </c>
      <c r="C40" s="21"/>
      <c r="D40" s="22" t="str">
        <f>+'&gt;50 (100)'!D40</f>
        <v>per kW</v>
      </c>
      <c r="E40" s="23"/>
      <c r="F40" s="24">
        <f>'Proposed Rates'!D40</f>
        <v>1.17E-2</v>
      </c>
      <c r="G40" s="51">
        <f>+$F$19</f>
        <v>250</v>
      </c>
      <c r="H40" s="26">
        <f>G40*F40</f>
        <v>2.9250000000000003</v>
      </c>
      <c r="I40" s="27"/>
      <c r="J40" s="24">
        <f>+'&gt;50 (100)'!J40</f>
        <v>-0.16650000000000001</v>
      </c>
      <c r="K40" s="51">
        <f>+$F$19</f>
        <v>250</v>
      </c>
      <c r="L40" s="26">
        <f>K40*J40</f>
        <v>-41.625</v>
      </c>
      <c r="M40" s="27"/>
      <c r="N40" s="30">
        <f>L40-H40</f>
        <v>-44.55</v>
      </c>
      <c r="O40" s="31">
        <f>IF((H40)=0,"",(N40/H40))</f>
        <v>-15.230769230769228</v>
      </c>
      <c r="Q40" s="107"/>
      <c r="S40" s="107"/>
      <c r="U40" s="107"/>
      <c r="W40" s="107"/>
    </row>
    <row r="41" spans="2:23" ht="26.4" x14ac:dyDescent="0.25">
      <c r="B41" s="46" t="str">
        <f>+'&gt;50 (100)'!B41</f>
        <v>Deferral/Variance Account Disposition Rate Rider Class 2</v>
      </c>
      <c r="C41" s="21"/>
      <c r="D41" s="22" t="str">
        <f>+'&gt;50 (100)'!D41</f>
        <v>per kW</v>
      </c>
      <c r="E41" s="23"/>
      <c r="F41" s="24">
        <f>'Proposed Rates'!D54</f>
        <v>1.29E-2</v>
      </c>
      <c r="G41" s="51">
        <f>+F19</f>
        <v>250</v>
      </c>
      <c r="H41" s="26">
        <f t="shared" ref="H41:H46" si="7">G41*F41</f>
        <v>3.2250000000000001</v>
      </c>
      <c r="I41" s="47"/>
      <c r="J41" s="24">
        <f>+'&gt;50 (100)'!J41</f>
        <v>0</v>
      </c>
      <c r="K41" s="25">
        <f>+$G$41</f>
        <v>250</v>
      </c>
      <c r="L41" s="26">
        <f t="shared" ref="L41:L46" si="8">K41*J41</f>
        <v>0</v>
      </c>
      <c r="M41" s="48"/>
      <c r="N41" s="30">
        <f t="shared" ref="N41:N46" si="9">L41-H41</f>
        <v>-3.2250000000000001</v>
      </c>
      <c r="O41" s="31">
        <f t="shared" ref="O41:O65" si="10">IF((H41)=0,"",(N41/H41))</f>
        <v>-1</v>
      </c>
      <c r="Q41" s="107"/>
      <c r="S41" s="107"/>
      <c r="U41" s="107"/>
      <c r="W41" s="107"/>
    </row>
    <row r="42" spans="2:23" ht="39.6" x14ac:dyDescent="0.25">
      <c r="B42" s="46" t="str">
        <f>+'&gt;50 (100)'!B42</f>
        <v xml:space="preserve">Deferral/Variance Account Disposition Rate Rider -  Global Adjustment </v>
      </c>
      <c r="C42" s="21"/>
      <c r="D42" s="22" t="str">
        <f>+'&gt;50 (100)'!D42</f>
        <v>per kWh</v>
      </c>
      <c r="E42" s="23"/>
      <c r="F42" s="24">
        <f>'Proposed Rates'!D83</f>
        <v>-1.9E-3</v>
      </c>
      <c r="G42" s="25">
        <f t="shared" ref="G42" si="11">$F$18</f>
        <v>127750</v>
      </c>
      <c r="H42" s="26">
        <f t="shared" si="7"/>
        <v>-242.72499999999999</v>
      </c>
      <c r="I42" s="47"/>
      <c r="J42" s="24">
        <f>+'&gt;50 (100)'!J42</f>
        <v>0</v>
      </c>
      <c r="K42" s="25">
        <f t="shared" ref="K42" si="12">$F$18</f>
        <v>127750</v>
      </c>
      <c r="L42" s="26">
        <f t="shared" si="8"/>
        <v>0</v>
      </c>
      <c r="M42" s="48"/>
      <c r="N42" s="30">
        <f t="shared" si="9"/>
        <v>242.72499999999999</v>
      </c>
      <c r="O42" s="31">
        <f t="shared" si="10"/>
        <v>-1</v>
      </c>
      <c r="Q42" s="107"/>
      <c r="S42" s="107"/>
      <c r="U42" s="107"/>
      <c r="W42" s="107"/>
    </row>
    <row r="43" spans="2:23" ht="39.6" x14ac:dyDescent="0.25">
      <c r="B43" s="46" t="str">
        <f>+'&gt;50 (100)'!B43</f>
        <v>Deferral / Variance Accounts Balances (excluding Global Adj.) - NON-WMP</v>
      </c>
      <c r="C43" s="21"/>
      <c r="D43" s="22" t="s">
        <v>58</v>
      </c>
      <c r="E43" s="23"/>
      <c r="F43" s="24">
        <f>'Proposed Rates'!D99</f>
        <v>-0.9869</v>
      </c>
      <c r="G43" s="51">
        <f>+F19</f>
        <v>250</v>
      </c>
      <c r="H43" s="26">
        <f t="shared" si="7"/>
        <v>-246.72499999999999</v>
      </c>
      <c r="I43" s="47"/>
      <c r="J43" s="24">
        <f>+'&gt;50 (100)'!J43</f>
        <v>-0.33910000000000001</v>
      </c>
      <c r="K43" s="51">
        <f>+F19</f>
        <v>250</v>
      </c>
      <c r="L43" s="26">
        <f t="shared" si="8"/>
        <v>-84.775000000000006</v>
      </c>
      <c r="M43" s="48"/>
      <c r="N43" s="30">
        <f t="shared" si="9"/>
        <v>161.94999999999999</v>
      </c>
      <c r="O43" s="31">
        <f t="shared" si="10"/>
        <v>-0.65639882460228993</v>
      </c>
      <c r="Q43" s="107"/>
      <c r="S43" s="107"/>
      <c r="U43" s="107"/>
      <c r="W43" s="107"/>
    </row>
    <row r="44" spans="2:23" ht="39.6" x14ac:dyDescent="0.25">
      <c r="B44" s="46" t="s">
        <v>125</v>
      </c>
      <c r="C44" s="21"/>
      <c r="D44" s="22" t="s">
        <v>20</v>
      </c>
      <c r="E44" s="23"/>
      <c r="F44" s="24">
        <f>+'&gt;50 (100)'!F44</f>
        <v>2.7E-4</v>
      </c>
      <c r="G44" s="25">
        <f t="shared" ref="G44" si="13">$F$18</f>
        <v>127750</v>
      </c>
      <c r="H44" s="26">
        <f t="shared" si="7"/>
        <v>34.4925</v>
      </c>
      <c r="I44" s="226"/>
      <c r="J44" s="227">
        <f>+'&gt;50 (100)'!J44</f>
        <v>0</v>
      </c>
      <c r="K44" s="25">
        <f t="shared" ref="K44" si="14">$F$18</f>
        <v>127750</v>
      </c>
      <c r="L44" s="26">
        <f t="shared" si="8"/>
        <v>0</v>
      </c>
      <c r="M44" s="226"/>
      <c r="N44" s="30">
        <f t="shared" si="9"/>
        <v>-34.4925</v>
      </c>
      <c r="O44" s="31">
        <f t="shared" si="10"/>
        <v>-1</v>
      </c>
      <c r="Q44" s="107"/>
      <c r="S44" s="107"/>
      <c r="U44" s="107"/>
      <c r="W44" s="107"/>
    </row>
    <row r="45" spans="2:23" x14ac:dyDescent="0.25">
      <c r="B45" s="49" t="s">
        <v>25</v>
      </c>
      <c r="C45" s="21"/>
      <c r="D45" s="22" t="s">
        <v>58</v>
      </c>
      <c r="E45" s="23"/>
      <c r="F45" s="50">
        <f>'&gt;50 (100)'!F45</f>
        <v>2.632E-2</v>
      </c>
      <c r="G45" s="51">
        <f>+$F$19</f>
        <v>250</v>
      </c>
      <c r="H45" s="26">
        <f>G45*F45</f>
        <v>6.58</v>
      </c>
      <c r="I45" s="27"/>
      <c r="J45" s="52">
        <f>'&gt;50 (100)'!J45</f>
        <v>2.3820000000000001E-2</v>
      </c>
      <c r="K45" s="51">
        <f>+$F$19</f>
        <v>250</v>
      </c>
      <c r="L45" s="26">
        <f>K45*J45</f>
        <v>5.9550000000000001</v>
      </c>
      <c r="M45" s="27"/>
      <c r="N45" s="30">
        <f>L45-H45</f>
        <v>-0.625</v>
      </c>
      <c r="O45" s="31">
        <f>IF((H45)=0,"",(N45/H45))</f>
        <v>-9.4984802431610935E-2</v>
      </c>
      <c r="Q45" s="107"/>
      <c r="S45" s="107"/>
      <c r="U45" s="107"/>
      <c r="W45" s="107"/>
    </row>
    <row r="46" spans="2:23" x14ac:dyDescent="0.25">
      <c r="B46" s="49" t="s">
        <v>26</v>
      </c>
      <c r="C46" s="21"/>
      <c r="D46" s="22"/>
      <c r="E46" s="23"/>
      <c r="F46" s="53">
        <f>IF(ISBLANK(D16)=TRUE, 0, IF(D16="TOU", 0.65*$F$57+0.17*$F$58+0.18*$F$59, IF(AND(D16="non-TOU", G61&gt;0), F61,F60)))</f>
        <v>8.2160000000000011E-2</v>
      </c>
      <c r="G46" s="54">
        <f>$F$18*(1+$F$72)-$F$18</f>
        <v>4279.625</v>
      </c>
      <c r="H46" s="26">
        <f t="shared" si="7"/>
        <v>351.61399000000006</v>
      </c>
      <c r="I46" s="27"/>
      <c r="J46" s="55">
        <f>0.65*$J$57+0.17*$J$58+0.18*$J$59</f>
        <v>8.2160000000000011E-2</v>
      </c>
      <c r="K46" s="54">
        <f>$F$18*(1+$J$72)-$F$18</f>
        <v>4279.625</v>
      </c>
      <c r="L46" s="26">
        <f t="shared" si="8"/>
        <v>351.61399000000006</v>
      </c>
      <c r="M46" s="27"/>
      <c r="N46" s="30">
        <f t="shared" si="9"/>
        <v>0</v>
      </c>
      <c r="O46" s="31">
        <f t="shared" si="10"/>
        <v>0</v>
      </c>
      <c r="Q46" s="107"/>
      <c r="S46" s="107"/>
      <c r="U46" s="107"/>
      <c r="W46" s="107"/>
    </row>
    <row r="47" spans="2:23" x14ac:dyDescent="0.25">
      <c r="B47" s="49" t="s">
        <v>27</v>
      </c>
      <c r="C47" s="21"/>
      <c r="D47" s="22" t="s">
        <v>17</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6.4" x14ac:dyDescent="0.25">
      <c r="B48" s="56" t="s">
        <v>28</v>
      </c>
      <c r="C48" s="57"/>
      <c r="D48" s="57"/>
      <c r="E48" s="57"/>
      <c r="F48" s="58"/>
      <c r="G48" s="59"/>
      <c r="H48" s="60">
        <f>SUM(H40:H47)+H39</f>
        <v>1190.5114900000001</v>
      </c>
      <c r="I48" s="40"/>
      <c r="J48" s="59"/>
      <c r="K48" s="61"/>
      <c r="L48" s="60">
        <f>SUM(L40:L47)+L39</f>
        <v>1577.44399</v>
      </c>
      <c r="M48" s="40"/>
      <c r="N48" s="43">
        <f t="shared" ref="N48:N65" si="15">L48-H48</f>
        <v>386.93249999999989</v>
      </c>
      <c r="O48" s="44">
        <f t="shared" si="10"/>
        <v>0.32501366282487526</v>
      </c>
      <c r="Q48" s="107"/>
      <c r="S48" s="107"/>
      <c r="U48" s="107"/>
      <c r="W48" s="107"/>
    </row>
    <row r="49" spans="2:23" x14ac:dyDescent="0.25">
      <c r="B49" s="27" t="s">
        <v>29</v>
      </c>
      <c r="C49" s="27"/>
      <c r="D49" s="62" t="s">
        <v>58</v>
      </c>
      <c r="E49" s="63"/>
      <c r="F49" s="28">
        <f>'&gt;50 (100)'!F49</f>
        <v>2.8016000000000001</v>
      </c>
      <c r="G49" s="64">
        <f>+$F$19</f>
        <v>250</v>
      </c>
      <c r="H49" s="26">
        <f>G49*F49</f>
        <v>700.4</v>
      </c>
      <c r="I49" s="27"/>
      <c r="J49" s="28">
        <f>'&gt;50 (100)'!J49</f>
        <v>2.8473000000000002</v>
      </c>
      <c r="K49" s="64">
        <f>+$F$19</f>
        <v>250</v>
      </c>
      <c r="L49" s="26">
        <f>K49*J49</f>
        <v>711.82500000000005</v>
      </c>
      <c r="M49" s="27"/>
      <c r="N49" s="30">
        <f t="shared" si="15"/>
        <v>11.425000000000068</v>
      </c>
      <c r="O49" s="31">
        <f t="shared" si="10"/>
        <v>1.6312107367218831E-2</v>
      </c>
      <c r="Q49" s="107"/>
      <c r="S49" s="107"/>
      <c r="U49" s="107"/>
      <c r="W49" s="107"/>
    </row>
    <row r="50" spans="2:23" ht="26.4" x14ac:dyDescent="0.25">
      <c r="B50" s="66" t="s">
        <v>30</v>
      </c>
      <c r="C50" s="27"/>
      <c r="D50" s="62" t="s">
        <v>58</v>
      </c>
      <c r="E50" s="63"/>
      <c r="F50" s="28">
        <f>'&gt;50 (100)'!F50</f>
        <v>1.8173999999999999</v>
      </c>
      <c r="G50" s="64">
        <f>G49</f>
        <v>250</v>
      </c>
      <c r="H50" s="26">
        <f>G50*F50</f>
        <v>454.34999999999997</v>
      </c>
      <c r="I50" s="27"/>
      <c r="J50" s="28">
        <f>'&gt;50 (100)'!J50</f>
        <v>1.8407</v>
      </c>
      <c r="K50" s="64">
        <f>K49</f>
        <v>250</v>
      </c>
      <c r="L50" s="26">
        <f>K50*J50</f>
        <v>460.17500000000001</v>
      </c>
      <c r="M50" s="27"/>
      <c r="N50" s="30">
        <f t="shared" si="15"/>
        <v>5.8250000000000455</v>
      </c>
      <c r="O50" s="31">
        <f t="shared" si="10"/>
        <v>1.2820512820512922E-2</v>
      </c>
      <c r="Q50" s="107"/>
      <c r="S50" s="107"/>
      <c r="U50" s="107"/>
      <c r="W50" s="107"/>
    </row>
    <row r="51" spans="2:23" ht="26.4" x14ac:dyDescent="0.25">
      <c r="B51" s="56" t="s">
        <v>31</v>
      </c>
      <c r="C51" s="35"/>
      <c r="D51" s="35"/>
      <c r="E51" s="35"/>
      <c r="F51" s="67"/>
      <c r="G51" s="59"/>
      <c r="H51" s="60">
        <f>SUM(H48:H50)</f>
        <v>2345.2614899999999</v>
      </c>
      <c r="I51" s="68"/>
      <c r="J51" s="69"/>
      <c r="K51" s="59"/>
      <c r="L51" s="60">
        <f>SUM(L48:L50)</f>
        <v>2749.4439900000002</v>
      </c>
      <c r="M51" s="68"/>
      <c r="N51" s="43">
        <f t="shared" si="15"/>
        <v>404.18250000000035</v>
      </c>
      <c r="O51" s="44">
        <f t="shared" si="10"/>
        <v>0.17234005748331302</v>
      </c>
      <c r="Q51" s="102"/>
      <c r="S51" s="102"/>
      <c r="U51" s="102"/>
      <c r="W51" s="102"/>
    </row>
    <row r="52" spans="2:23" ht="26.4" x14ac:dyDescent="0.25">
      <c r="B52" s="71" t="s">
        <v>32</v>
      </c>
      <c r="C52" s="21"/>
      <c r="D52" s="22" t="s">
        <v>20</v>
      </c>
      <c r="E52" s="23"/>
      <c r="F52" s="72">
        <f>'&gt;50 (100)'!F52</f>
        <v>3.5999999999999999E-3</v>
      </c>
      <c r="G52" s="64">
        <f>+$F$18+G46</f>
        <v>132029.625</v>
      </c>
      <c r="H52" s="73">
        <f t="shared" ref="H52:H59" si="16">G52*F52</f>
        <v>475.30664999999999</v>
      </c>
      <c r="I52" s="27"/>
      <c r="J52" s="72">
        <f>F52</f>
        <v>3.5999999999999999E-3</v>
      </c>
      <c r="K52" s="64">
        <f>+$F$18+K46</f>
        <v>132029.625</v>
      </c>
      <c r="L52" s="73">
        <f t="shared" ref="L52:L59" si="17">K52*J52</f>
        <v>475.30664999999999</v>
      </c>
      <c r="M52" s="27"/>
      <c r="N52" s="30">
        <f t="shared" si="15"/>
        <v>0</v>
      </c>
      <c r="O52" s="74">
        <f t="shared" si="10"/>
        <v>0</v>
      </c>
      <c r="Q52" s="107"/>
      <c r="S52" s="107"/>
      <c r="U52" s="107"/>
      <c r="W52" s="107"/>
    </row>
    <row r="53" spans="2:23" ht="26.4" x14ac:dyDescent="0.25">
      <c r="B53" s="71" t="s">
        <v>33</v>
      </c>
      <c r="C53" s="21"/>
      <c r="D53" s="22" t="s">
        <v>20</v>
      </c>
      <c r="E53" s="23"/>
      <c r="F53" s="72">
        <f>'&gt;50 (100)'!F53</f>
        <v>2.9999999999999997E-4</v>
      </c>
      <c r="G53" s="64">
        <f>G52</f>
        <v>132029.625</v>
      </c>
      <c r="H53" s="73">
        <f t="shared" si="16"/>
        <v>39.608887499999994</v>
      </c>
      <c r="I53" s="27"/>
      <c r="J53" s="72">
        <f>F53</f>
        <v>2.9999999999999997E-4</v>
      </c>
      <c r="K53" s="64">
        <f>K52</f>
        <v>132029.625</v>
      </c>
      <c r="L53" s="73">
        <f t="shared" si="17"/>
        <v>39.608887499999994</v>
      </c>
      <c r="M53" s="27"/>
      <c r="N53" s="30">
        <f t="shared" si="15"/>
        <v>0</v>
      </c>
      <c r="O53" s="74">
        <f t="shared" si="10"/>
        <v>0</v>
      </c>
      <c r="Q53" s="107"/>
      <c r="S53" s="107"/>
      <c r="U53" s="107"/>
      <c r="W53" s="107"/>
    </row>
    <row r="54" spans="2:23" x14ac:dyDescent="0.25">
      <c r="B54" s="21" t="s">
        <v>34</v>
      </c>
      <c r="C54" s="21"/>
      <c r="D54" s="22" t="s">
        <v>17</v>
      </c>
      <c r="E54" s="23"/>
      <c r="F54" s="72">
        <f>'&gt;50 (100)'!F54</f>
        <v>0.25</v>
      </c>
      <c r="G54" s="25">
        <v>1</v>
      </c>
      <c r="H54" s="73">
        <f t="shared" si="16"/>
        <v>0.25</v>
      </c>
      <c r="I54" s="27"/>
      <c r="J54" s="72">
        <f>'&gt;50 (100)'!J54</f>
        <v>0.25</v>
      </c>
      <c r="K54" s="29">
        <v>1</v>
      </c>
      <c r="L54" s="73">
        <f t="shared" si="17"/>
        <v>0.25</v>
      </c>
      <c r="M54" s="27"/>
      <c r="N54" s="30">
        <f t="shared" si="15"/>
        <v>0</v>
      </c>
      <c r="O54" s="74">
        <f t="shared" si="10"/>
        <v>0</v>
      </c>
      <c r="Q54" s="107"/>
      <c r="S54" s="107"/>
      <c r="U54" s="107"/>
      <c r="W54" s="107"/>
    </row>
    <row r="55" spans="2:23" x14ac:dyDescent="0.25">
      <c r="B55" s="21" t="s">
        <v>120</v>
      </c>
      <c r="C55" s="21"/>
      <c r="D55" s="22"/>
      <c r="E55" s="23"/>
      <c r="F55" s="72">
        <f>'Proposed Rates'!D221</f>
        <v>0</v>
      </c>
      <c r="G55" s="75">
        <f>G52</f>
        <v>132029.625</v>
      </c>
      <c r="H55" s="73">
        <f>G55*F55</f>
        <v>0</v>
      </c>
      <c r="I55" s="27"/>
      <c r="J55" s="72">
        <f>F55</f>
        <v>0</v>
      </c>
      <c r="K55" s="75">
        <f>K52</f>
        <v>132029.625</v>
      </c>
      <c r="L55" s="73">
        <f>K55*J55</f>
        <v>0</v>
      </c>
      <c r="M55" s="27"/>
      <c r="N55" s="30"/>
      <c r="O55" s="74"/>
      <c r="Q55" s="107"/>
      <c r="S55" s="107"/>
      <c r="U55" s="107"/>
      <c r="W55" s="107"/>
    </row>
    <row r="56" spans="2:23" x14ac:dyDescent="0.25">
      <c r="B56" s="21" t="s">
        <v>35</v>
      </c>
      <c r="C56" s="21"/>
      <c r="D56" s="22"/>
      <c r="E56" s="23"/>
      <c r="F56" s="72">
        <f>'&gt;50 (100)'!F56</f>
        <v>6.94E-3</v>
      </c>
      <c r="G56" s="75">
        <f>$F$18</f>
        <v>127750</v>
      </c>
      <c r="H56" s="73">
        <f t="shared" si="16"/>
        <v>886.58500000000004</v>
      </c>
      <c r="I56" s="27"/>
      <c r="J56" s="72">
        <f>+F56</f>
        <v>6.94E-3</v>
      </c>
      <c r="K56" s="76">
        <f>$F$18</f>
        <v>127750</v>
      </c>
      <c r="L56" s="73">
        <f t="shared" si="17"/>
        <v>886.58500000000004</v>
      </c>
      <c r="M56" s="27"/>
      <c r="N56" s="30">
        <f t="shared" si="15"/>
        <v>0</v>
      </c>
      <c r="O56" s="74">
        <f t="shared" si="10"/>
        <v>0</v>
      </c>
      <c r="Q56" s="107"/>
      <c r="S56" s="107"/>
      <c r="U56" s="107"/>
      <c r="W56" s="107"/>
    </row>
    <row r="57" spans="2:23" x14ac:dyDescent="0.25">
      <c r="B57" s="49" t="s">
        <v>36</v>
      </c>
      <c r="C57" s="21"/>
      <c r="D57" s="22"/>
      <c r="E57" s="23"/>
      <c r="F57" s="72">
        <f>'&gt;50 (100)'!F57</f>
        <v>6.5000000000000002E-2</v>
      </c>
      <c r="G57" s="77">
        <f>0.65*$F$18</f>
        <v>83037.5</v>
      </c>
      <c r="H57" s="73">
        <f t="shared" si="16"/>
        <v>5397.4375</v>
      </c>
      <c r="I57" s="27"/>
      <c r="J57" s="72">
        <f>F57</f>
        <v>6.5000000000000002E-2</v>
      </c>
      <c r="K57" s="77">
        <f>$G$57</f>
        <v>83037.5</v>
      </c>
      <c r="L57" s="73">
        <f t="shared" si="17"/>
        <v>5397.4375</v>
      </c>
      <c r="M57" s="27"/>
      <c r="N57" s="30">
        <f t="shared" si="15"/>
        <v>0</v>
      </c>
      <c r="O57" s="74">
        <f t="shared" si="10"/>
        <v>0</v>
      </c>
      <c r="Q57" s="107"/>
      <c r="S57" s="107"/>
      <c r="U57" s="107"/>
      <c r="W57" s="107"/>
    </row>
    <row r="58" spans="2:23" x14ac:dyDescent="0.25">
      <c r="B58" s="49" t="s">
        <v>37</v>
      </c>
      <c r="C58" s="21"/>
      <c r="D58" s="22"/>
      <c r="E58" s="23"/>
      <c r="F58" s="72">
        <f>'&gt;50 (100)'!F58</f>
        <v>9.5000000000000001E-2</v>
      </c>
      <c r="G58" s="77">
        <f>0.17*$F$18</f>
        <v>21717.5</v>
      </c>
      <c r="H58" s="73">
        <f t="shared" si="16"/>
        <v>2063.1624999999999</v>
      </c>
      <c r="I58" s="27"/>
      <c r="J58" s="72">
        <f>F58</f>
        <v>9.5000000000000001E-2</v>
      </c>
      <c r="K58" s="77">
        <f>$G$58</f>
        <v>21717.5</v>
      </c>
      <c r="L58" s="73">
        <f t="shared" si="17"/>
        <v>2063.1624999999999</v>
      </c>
      <c r="M58" s="27"/>
      <c r="N58" s="30">
        <f t="shared" si="15"/>
        <v>0</v>
      </c>
      <c r="O58" s="74">
        <f t="shared" si="10"/>
        <v>0</v>
      </c>
      <c r="Q58" s="107"/>
      <c r="S58" s="107"/>
      <c r="U58" s="107"/>
      <c r="W58" s="107"/>
    </row>
    <row r="59" spans="2:23" x14ac:dyDescent="0.25">
      <c r="B59" s="11" t="s">
        <v>38</v>
      </c>
      <c r="C59" s="21"/>
      <c r="D59" s="22"/>
      <c r="E59" s="23"/>
      <c r="F59" s="72">
        <f>'&gt;50 (100)'!F59</f>
        <v>0.13200000000000001</v>
      </c>
      <c r="G59" s="77">
        <f>0.18*$F$18</f>
        <v>22995</v>
      </c>
      <c r="H59" s="73">
        <f t="shared" si="16"/>
        <v>3035.34</v>
      </c>
      <c r="I59" s="27"/>
      <c r="J59" s="72">
        <f>F59</f>
        <v>0.13200000000000001</v>
      </c>
      <c r="K59" s="77">
        <f>$G$59</f>
        <v>22995</v>
      </c>
      <c r="L59" s="73">
        <f t="shared" si="17"/>
        <v>3035.34</v>
      </c>
      <c r="M59" s="27"/>
      <c r="N59" s="30">
        <f t="shared" si="15"/>
        <v>0</v>
      </c>
      <c r="O59" s="74">
        <f t="shared" si="10"/>
        <v>0</v>
      </c>
      <c r="Q59" s="107"/>
      <c r="S59" s="107"/>
      <c r="U59" s="107"/>
      <c r="W59" s="107"/>
    </row>
    <row r="60" spans="2:23" s="85" customFormat="1" x14ac:dyDescent="0.25">
      <c r="B60" s="78" t="s">
        <v>39</v>
      </c>
      <c r="C60" s="79"/>
      <c r="D60" s="80"/>
      <c r="E60" s="81"/>
      <c r="F60" s="72">
        <f>'&gt;50 (100)'!F60</f>
        <v>7.6999999999999999E-2</v>
      </c>
      <c r="G60" s="82">
        <v>750</v>
      </c>
      <c r="H60" s="73">
        <f>G60*F60</f>
        <v>57.75</v>
      </c>
      <c r="I60" s="83"/>
      <c r="J60" s="72">
        <f>F60</f>
        <v>7.6999999999999999E-2</v>
      </c>
      <c r="K60" s="82">
        <f>$G$60</f>
        <v>750</v>
      </c>
      <c r="L60" s="73">
        <f>K60*J60</f>
        <v>57.75</v>
      </c>
      <c r="M60" s="83"/>
      <c r="N60" s="84">
        <f t="shared" si="15"/>
        <v>0</v>
      </c>
      <c r="O60" s="74">
        <f t="shared" si="10"/>
        <v>0</v>
      </c>
      <c r="Q60" s="143"/>
      <c r="R60" s="204"/>
      <c r="S60" s="143"/>
      <c r="T60" s="204"/>
      <c r="U60" s="143"/>
      <c r="V60" s="204"/>
      <c r="W60" s="143"/>
    </row>
    <row r="61" spans="2:23" s="85" customFormat="1" ht="13.8" thickBot="1" x14ac:dyDescent="0.3">
      <c r="B61" s="78" t="s">
        <v>40</v>
      </c>
      <c r="C61" s="79"/>
      <c r="D61" s="80"/>
      <c r="E61" s="81"/>
      <c r="F61" s="72">
        <f>'&gt;50 (100)'!F61</f>
        <v>0.09</v>
      </c>
      <c r="G61" s="82">
        <f>F18-G60</f>
        <v>127000</v>
      </c>
      <c r="H61" s="73">
        <f>G61*F61</f>
        <v>11430</v>
      </c>
      <c r="I61" s="83"/>
      <c r="J61" s="72">
        <f>F61</f>
        <v>0.09</v>
      </c>
      <c r="K61" s="82">
        <f>$G$61</f>
        <v>127000</v>
      </c>
      <c r="L61" s="73">
        <f>K61*J61</f>
        <v>11430</v>
      </c>
      <c r="M61" s="83"/>
      <c r="N61" s="84">
        <f t="shared" si="15"/>
        <v>0</v>
      </c>
      <c r="O61" s="74">
        <f t="shared" si="10"/>
        <v>0</v>
      </c>
      <c r="Q61" s="143"/>
      <c r="R61" s="204"/>
      <c r="S61" s="143"/>
      <c r="T61" s="204"/>
      <c r="U61" s="143"/>
      <c r="V61" s="204"/>
      <c r="W61" s="143"/>
    </row>
    <row r="62" spans="2:23" ht="8.25" customHeight="1" thickBot="1" x14ac:dyDescent="0.3">
      <c r="B62" s="86"/>
      <c r="C62" s="87"/>
      <c r="D62" s="88"/>
      <c r="E62" s="87"/>
      <c r="F62" s="89"/>
      <c r="G62" s="90"/>
      <c r="H62" s="91"/>
      <c r="I62" s="92"/>
      <c r="J62" s="89"/>
      <c r="K62" s="93"/>
      <c r="L62" s="91"/>
      <c r="M62" s="92"/>
      <c r="N62" s="94"/>
      <c r="O62" s="95"/>
      <c r="Q62" s="107"/>
      <c r="S62" s="107"/>
      <c r="U62" s="107"/>
      <c r="W62" s="107"/>
    </row>
    <row r="63" spans="2:23" x14ac:dyDescent="0.25">
      <c r="B63" s="96" t="s">
        <v>41</v>
      </c>
      <c r="C63" s="21"/>
      <c r="D63" s="21"/>
      <c r="E63" s="21"/>
      <c r="F63" s="97"/>
      <c r="G63" s="98"/>
      <c r="H63" s="99">
        <f>SUM(H52:H59,H51)</f>
        <v>14242.9520275</v>
      </c>
      <c r="I63" s="100"/>
      <c r="J63" s="101"/>
      <c r="K63" s="101"/>
      <c r="L63" s="99">
        <f>SUM(L52:L59,L51)</f>
        <v>14647.1345275</v>
      </c>
      <c r="M63" s="102"/>
      <c r="N63" s="103">
        <f t="shared" ref="N63" si="18">L63-H63</f>
        <v>404.1825000000008</v>
      </c>
      <c r="O63" s="104">
        <f t="shared" ref="O63" si="19">IF((H63)=0,"",(N63/H63))</f>
        <v>2.8377719676343324E-2</v>
      </c>
      <c r="Q63" s="102"/>
      <c r="S63" s="102"/>
      <c r="U63" s="102"/>
      <c r="W63" s="102"/>
    </row>
    <row r="64" spans="2:23" x14ac:dyDescent="0.25">
      <c r="B64" s="105" t="s">
        <v>42</v>
      </c>
      <c r="C64" s="21"/>
      <c r="D64" s="21"/>
      <c r="E64" s="21"/>
      <c r="F64" s="106">
        <v>0.13</v>
      </c>
      <c r="G64" s="107"/>
      <c r="H64" s="108">
        <f>H63*F64</f>
        <v>1851.5837635749999</v>
      </c>
      <c r="I64" s="109"/>
      <c r="J64" s="110">
        <v>0.13</v>
      </c>
      <c r="K64" s="109"/>
      <c r="L64" s="111">
        <f>L63*J64</f>
        <v>1904.1274885750001</v>
      </c>
      <c r="M64" s="112"/>
      <c r="N64" s="113">
        <f t="shared" si="15"/>
        <v>52.543725000000222</v>
      </c>
      <c r="O64" s="114">
        <f t="shared" si="10"/>
        <v>2.837771967634339E-2</v>
      </c>
      <c r="Q64" s="112"/>
      <c r="S64" s="112"/>
      <c r="U64" s="112"/>
      <c r="W64" s="112"/>
    </row>
    <row r="65" spans="1:23" ht="13.8" thickBot="1" x14ac:dyDescent="0.3">
      <c r="B65" s="115" t="s">
        <v>43</v>
      </c>
      <c r="C65" s="21"/>
      <c r="D65" s="21"/>
      <c r="E65" s="21"/>
      <c r="F65" s="116"/>
      <c r="G65" s="107"/>
      <c r="H65" s="99">
        <f>H63+H64</f>
        <v>16094.535791074999</v>
      </c>
      <c r="I65" s="109"/>
      <c r="J65" s="109"/>
      <c r="K65" s="109"/>
      <c r="L65" s="212">
        <f>L63+L64</f>
        <v>16551.262016075001</v>
      </c>
      <c r="M65" s="112"/>
      <c r="N65" s="103">
        <f t="shared" si="15"/>
        <v>456.72622500000216</v>
      </c>
      <c r="O65" s="104">
        <f t="shared" si="10"/>
        <v>2.8377719676343404E-2</v>
      </c>
      <c r="Q65" s="112"/>
      <c r="S65" s="112"/>
      <c r="U65" s="112"/>
      <c r="W65" s="112"/>
    </row>
    <row r="66" spans="1: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1:23" s="85" customFormat="1" x14ac:dyDescent="0.25">
      <c r="B67" s="124" t="s">
        <v>44</v>
      </c>
      <c r="C67" s="79"/>
      <c r="D67" s="79"/>
      <c r="E67" s="79"/>
      <c r="F67" s="125"/>
      <c r="G67" s="126"/>
      <c r="H67" s="127">
        <f>SUM(H60:H61,H51,H52:H56)</f>
        <v>15234.762027500001</v>
      </c>
      <c r="I67" s="128"/>
      <c r="J67" s="129"/>
      <c r="K67" s="129"/>
      <c r="L67" s="127">
        <f>SUM(L60:L61,L51,L52:L56)</f>
        <v>15638.9445275</v>
      </c>
      <c r="M67" s="130"/>
      <c r="N67" s="131">
        <f t="shared" ref="N67:N69" si="20">L67-H67</f>
        <v>404.18249999999898</v>
      </c>
      <c r="O67" s="104">
        <f t="shared" ref="O67:O69" si="21">IF((H67)=0,"",(N67/H67))</f>
        <v>2.6530279847523465E-2</v>
      </c>
      <c r="Q67" s="130"/>
      <c r="R67" s="204"/>
      <c r="S67" s="130"/>
      <c r="T67" s="204"/>
      <c r="U67" s="130"/>
      <c r="V67" s="204"/>
      <c r="W67" s="130"/>
    </row>
    <row r="68" spans="1:23" s="85" customFormat="1" x14ac:dyDescent="0.25">
      <c r="B68" s="132" t="s">
        <v>42</v>
      </c>
      <c r="C68" s="79"/>
      <c r="D68" s="79"/>
      <c r="E68" s="79"/>
      <c r="F68" s="133">
        <v>0.13</v>
      </c>
      <c r="G68" s="126"/>
      <c r="H68" s="134">
        <f>H67*F68</f>
        <v>1980.5190635750002</v>
      </c>
      <c r="I68" s="135"/>
      <c r="J68" s="136">
        <v>0.13</v>
      </c>
      <c r="K68" s="137"/>
      <c r="L68" s="138">
        <f>L67*J68</f>
        <v>2033.062788575</v>
      </c>
      <c r="M68" s="139"/>
      <c r="N68" s="140">
        <f t="shared" si="20"/>
        <v>52.543724999999768</v>
      </c>
      <c r="O68" s="114">
        <f t="shared" si="21"/>
        <v>2.6530279847523413E-2</v>
      </c>
      <c r="Q68" s="139"/>
      <c r="R68" s="204"/>
      <c r="S68" s="139"/>
      <c r="T68" s="204"/>
      <c r="U68" s="139"/>
      <c r="V68" s="204"/>
      <c r="W68" s="139"/>
    </row>
    <row r="69" spans="1:23" s="85" customFormat="1" ht="13.8" thickBot="1" x14ac:dyDescent="0.3">
      <c r="B69" s="141" t="s">
        <v>43</v>
      </c>
      <c r="C69" s="79"/>
      <c r="D69" s="79"/>
      <c r="E69" s="79"/>
      <c r="F69" s="142"/>
      <c r="G69" s="143"/>
      <c r="H69" s="127">
        <f>H67+H68</f>
        <v>17215.281091075001</v>
      </c>
      <c r="I69" s="135"/>
      <c r="J69" s="135"/>
      <c r="K69" s="135"/>
      <c r="L69" s="211">
        <f>L67+L68</f>
        <v>17672.007316075</v>
      </c>
      <c r="M69" s="139"/>
      <c r="N69" s="131">
        <f t="shared" si="20"/>
        <v>456.72622499999852</v>
      </c>
      <c r="O69" s="104">
        <f t="shared" si="21"/>
        <v>2.6530279847523444E-2</v>
      </c>
      <c r="Q69" s="139"/>
      <c r="R69" s="204"/>
      <c r="S69" s="139"/>
      <c r="T69" s="204"/>
      <c r="U69" s="139"/>
      <c r="V69" s="204"/>
      <c r="W69" s="139"/>
    </row>
    <row r="70" spans="1:23" s="85" customFormat="1" ht="8.25" customHeight="1" thickBot="1" x14ac:dyDescent="0.3">
      <c r="B70" s="117"/>
      <c r="C70" s="118"/>
      <c r="D70" s="119"/>
      <c r="E70" s="118"/>
      <c r="F70" s="144"/>
      <c r="G70" s="145"/>
      <c r="H70" s="146"/>
      <c r="I70" s="147"/>
      <c r="J70" s="144"/>
      <c r="K70" s="120"/>
      <c r="L70" s="148"/>
      <c r="M70" s="121"/>
      <c r="N70" s="149"/>
      <c r="O70" s="95"/>
      <c r="Q70" s="143"/>
      <c r="R70" s="204"/>
      <c r="S70" s="143"/>
      <c r="T70" s="204"/>
      <c r="U70" s="143"/>
      <c r="V70" s="204"/>
      <c r="W70" s="143"/>
    </row>
    <row r="71" spans="1:23" x14ac:dyDescent="0.25">
      <c r="L71" s="150"/>
    </row>
    <row r="72" spans="1:23" x14ac:dyDescent="0.25">
      <c r="B72" s="12" t="s">
        <v>45</v>
      </c>
      <c r="F72" s="151">
        <f>'&gt;50 (100)'!F72</f>
        <v>3.3500000000000002E-2</v>
      </c>
      <c r="J72" s="151">
        <f>+'Res (100)'!J74</f>
        <v>3.3500000000000002E-2</v>
      </c>
    </row>
    <row r="73" spans="1:23" ht="13.8" thickBot="1" x14ac:dyDescent="0.3"/>
    <row r="74" spans="1:23" ht="8.25" customHeight="1" thickBot="1" x14ac:dyDescent="0.3">
      <c r="B74" s="86"/>
      <c r="C74" s="87"/>
      <c r="D74" s="88"/>
      <c r="E74" s="87"/>
      <c r="F74" s="89"/>
      <c r="G74" s="90"/>
      <c r="H74" s="91"/>
      <c r="I74" s="92"/>
      <c r="J74" s="89"/>
      <c r="K74" s="93"/>
      <c r="L74" s="91"/>
      <c r="M74" s="92"/>
      <c r="N74" s="94"/>
      <c r="O74" s="95"/>
      <c r="Q74" s="107"/>
      <c r="S74" s="107"/>
      <c r="U74" s="107"/>
      <c r="W74" s="107"/>
    </row>
    <row r="75" spans="1:23" x14ac:dyDescent="0.25">
      <c r="B75" s="96" t="s">
        <v>41</v>
      </c>
      <c r="C75" s="21"/>
      <c r="D75" s="21"/>
      <c r="E75" s="21"/>
      <c r="F75" s="97"/>
      <c r="G75" s="98"/>
      <c r="H75" s="99">
        <f>+H63-H31-H40-H41-H42-H43</f>
        <v>14726.252027500001</v>
      </c>
      <c r="I75" s="100"/>
      <c r="J75" s="101"/>
      <c r="K75" s="101"/>
      <c r="L75" s="99">
        <f>+L63-L31-L40-L41-L42-L43</f>
        <v>14773.5345275</v>
      </c>
      <c r="M75" s="102"/>
      <c r="N75" s="103">
        <f t="shared" ref="N75:N77" si="22">L75-H75</f>
        <v>47.282499999999345</v>
      </c>
      <c r="O75" s="104">
        <f t="shared" ref="O75:O77" si="23">IF((H75)=0,"",(N75/H75))</f>
        <v>3.2107626510603899E-3</v>
      </c>
      <c r="Q75" s="102"/>
      <c r="S75" s="102"/>
      <c r="U75" s="102"/>
      <c r="W75" s="102"/>
    </row>
    <row r="76" spans="1:23" x14ac:dyDescent="0.25">
      <c r="B76" s="105" t="s">
        <v>42</v>
      </c>
      <c r="C76" s="21"/>
      <c r="D76" s="21"/>
      <c r="E76" s="21"/>
      <c r="F76" s="106">
        <v>0.13</v>
      </c>
      <c r="G76" s="107"/>
      <c r="H76" s="108">
        <f>H75*F76</f>
        <v>1914.4127635750001</v>
      </c>
      <c r="I76" s="109"/>
      <c r="J76" s="110">
        <v>0.13</v>
      </c>
      <c r="K76" s="109"/>
      <c r="L76" s="111">
        <f>L75*J76</f>
        <v>1920.5594885750002</v>
      </c>
      <c r="M76" s="112"/>
      <c r="N76" s="113">
        <f t="shared" si="22"/>
        <v>6.1467250000000604</v>
      </c>
      <c r="O76" s="114">
        <f t="shared" si="23"/>
        <v>3.2107626510604658E-3</v>
      </c>
      <c r="Q76" s="112"/>
      <c r="S76" s="112"/>
      <c r="U76" s="112"/>
      <c r="W76" s="112"/>
    </row>
    <row r="77" spans="1:23" x14ac:dyDescent="0.25">
      <c r="B77" s="115" t="s">
        <v>43</v>
      </c>
      <c r="C77" s="21"/>
      <c r="D77" s="21"/>
      <c r="E77" s="21"/>
      <c r="F77" s="205"/>
      <c r="G77" s="206"/>
      <c r="H77" s="216">
        <f>H75+H76</f>
        <v>16640.664791075</v>
      </c>
      <c r="I77" s="207"/>
      <c r="J77" s="207"/>
      <c r="K77" s="207"/>
      <c r="L77" s="215">
        <f>L75+L76</f>
        <v>16694.094016075</v>
      </c>
      <c r="M77" s="208"/>
      <c r="N77" s="214">
        <f t="shared" si="22"/>
        <v>53.42922499999986</v>
      </c>
      <c r="O77" s="213">
        <f t="shared" si="23"/>
        <v>3.2107626510604263E-3</v>
      </c>
      <c r="Q77" s="112"/>
      <c r="S77" s="112"/>
      <c r="U77" s="112"/>
      <c r="W77" s="112"/>
    </row>
    <row r="78" spans="1:23" ht="13.5" customHeight="1" x14ac:dyDescent="0.25">
      <c r="Q78" s="202"/>
      <c r="R78" s="202"/>
      <c r="S78" s="6"/>
      <c r="T78" s="6"/>
      <c r="U78" s="6"/>
      <c r="V78" s="6"/>
      <c r="W78" s="6"/>
    </row>
    <row r="79" spans="1:23" ht="12" customHeight="1" x14ac:dyDescent="0.25">
      <c r="A79" s="6" t="s">
        <v>46</v>
      </c>
      <c r="Q79" s="202"/>
      <c r="R79" s="202"/>
      <c r="S79" s="6"/>
      <c r="T79" s="6"/>
      <c r="U79" s="6"/>
      <c r="V79" s="6"/>
      <c r="W79" s="6"/>
    </row>
    <row r="80" spans="1:23" x14ac:dyDescent="0.25">
      <c r="A80" s="6" t="s">
        <v>47</v>
      </c>
      <c r="Q80" s="202"/>
      <c r="R80" s="202"/>
      <c r="S80" s="6"/>
      <c r="T80" s="6"/>
      <c r="U80" s="6"/>
      <c r="V80" s="6"/>
      <c r="W80" s="6"/>
    </row>
    <row r="81" spans="1:23" x14ac:dyDescent="0.25">
      <c r="Q81" s="202"/>
      <c r="R81" s="202"/>
      <c r="S81" s="6"/>
      <c r="T81" s="6"/>
      <c r="U81" s="6"/>
      <c r="V81" s="6"/>
      <c r="W81" s="6"/>
    </row>
    <row r="82" spans="1:23" x14ac:dyDescent="0.25">
      <c r="A82" s="153" t="s">
        <v>133</v>
      </c>
      <c r="Q82" s="202"/>
      <c r="R82" s="202"/>
      <c r="S82" s="6"/>
      <c r="T82" s="6"/>
      <c r="U82" s="6"/>
      <c r="V82" s="6"/>
      <c r="W82" s="6"/>
    </row>
    <row r="83" spans="1:23" x14ac:dyDescent="0.25">
      <c r="A83" s="11" t="s">
        <v>48</v>
      </c>
      <c r="Q83" s="202"/>
      <c r="R83" s="202"/>
      <c r="S83" s="6"/>
      <c r="T83" s="6"/>
      <c r="U83" s="6"/>
      <c r="V83" s="6"/>
      <c r="W83" s="6"/>
    </row>
    <row r="84" spans="1:23" x14ac:dyDescent="0.25">
      <c r="Q84" s="202"/>
      <c r="R84" s="202"/>
      <c r="S84" s="6"/>
      <c r="T84" s="6"/>
      <c r="U84" s="6"/>
      <c r="V84" s="6"/>
      <c r="W84" s="6"/>
    </row>
    <row r="85" spans="1:23" x14ac:dyDescent="0.25">
      <c r="A85" s="6" t="s">
        <v>132</v>
      </c>
      <c r="Q85" s="202"/>
      <c r="R85" s="202"/>
      <c r="S85" s="6"/>
      <c r="T85" s="6"/>
      <c r="U85" s="6"/>
      <c r="V85" s="6"/>
      <c r="W85" s="6"/>
    </row>
    <row r="86" spans="1:23" x14ac:dyDescent="0.25">
      <c r="A86" s="6" t="s">
        <v>49</v>
      </c>
      <c r="Q86" s="202"/>
      <c r="R86" s="202"/>
      <c r="S86" s="6"/>
      <c r="T86" s="6"/>
      <c r="U86" s="6"/>
      <c r="V86" s="6"/>
      <c r="W86" s="6"/>
    </row>
    <row r="87" spans="1:23" x14ac:dyDescent="0.25">
      <c r="A87" s="6" t="s">
        <v>50</v>
      </c>
      <c r="Q87" s="202"/>
      <c r="R87" s="202"/>
      <c r="S87" s="6"/>
      <c r="T87" s="6"/>
      <c r="U87" s="6"/>
      <c r="V87" s="6"/>
      <c r="W87" s="6"/>
    </row>
    <row r="88" spans="1:23" x14ac:dyDescent="0.25">
      <c r="A88" s="6" t="s">
        <v>51</v>
      </c>
      <c r="Q88" s="202"/>
      <c r="R88" s="202"/>
      <c r="S88" s="6"/>
      <c r="T88" s="6"/>
      <c r="U88" s="6"/>
      <c r="V88" s="6"/>
      <c r="W88" s="6"/>
    </row>
    <row r="89" spans="1:23" x14ac:dyDescent="0.25">
      <c r="A89" s="6" t="s">
        <v>52</v>
      </c>
      <c r="Q89" s="202"/>
      <c r="R89" s="202"/>
      <c r="S89" s="6"/>
      <c r="T89" s="6"/>
      <c r="U89" s="6"/>
      <c r="V89" s="6"/>
      <c r="W89" s="6"/>
    </row>
    <row r="90" spans="1:23" x14ac:dyDescent="0.25">
      <c r="Q90" s="202"/>
      <c r="R90" s="202"/>
      <c r="S90" s="6"/>
      <c r="T90" s="6"/>
      <c r="U90" s="6"/>
      <c r="V90" s="6"/>
      <c r="W90" s="6"/>
    </row>
    <row r="91" spans="1:23" x14ac:dyDescent="0.25">
      <c r="A91" s="152"/>
      <c r="B91" s="6" t="s">
        <v>53</v>
      </c>
      <c r="Q91" s="202"/>
      <c r="R91" s="202"/>
      <c r="S91" s="6"/>
      <c r="T91" s="6"/>
      <c r="U91" s="6"/>
      <c r="V91" s="6"/>
      <c r="W91" s="6"/>
    </row>
    <row r="92" spans="1:23" x14ac:dyDescent="0.25">
      <c r="Q92" s="202"/>
      <c r="R92" s="202"/>
      <c r="S92" s="6"/>
      <c r="T92" s="6"/>
      <c r="U92" s="6"/>
      <c r="V92" s="6"/>
      <c r="W92" s="6"/>
    </row>
    <row r="93" spans="1:23" x14ac:dyDescent="0.25">
      <c r="B93" s="153" t="s">
        <v>54</v>
      </c>
      <c r="Q93" s="202"/>
      <c r="R93" s="202"/>
      <c r="S93" s="6"/>
      <c r="T93" s="6"/>
      <c r="U93" s="6"/>
      <c r="V93" s="6"/>
      <c r="W93"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0 D66 D23:D38 D52:D62 D74 D49:D50 D40:D47">
      <formula1>"Monthly, per kWh, per kW"</formula1>
    </dataValidation>
    <dataValidation type="list" allowBlank="1" showInputMessage="1" showErrorMessage="1" sqref="E49:E50 E70 E66 E52:E62 E23:E38 E40:E47 E74">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3</xdr:col>
                    <xdr:colOff>274320</xdr:colOff>
                    <xdr:row>9</xdr:row>
                    <xdr:rowOff>53340</xdr:rowOff>
                  </from>
                  <to>
                    <xdr:col>5</xdr:col>
                    <xdr:colOff>358140</xdr:colOff>
                    <xdr:row>9</xdr:row>
                    <xdr:rowOff>175260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5</xdr:col>
                    <xdr:colOff>160020</xdr:colOff>
                    <xdr:row>9</xdr:row>
                    <xdr:rowOff>22860</xdr:rowOff>
                  </from>
                  <to>
                    <xdr:col>9</xdr:col>
                    <xdr:colOff>53340</xdr:colOff>
                    <xdr:row>9</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230"/>
  <sheetViews>
    <sheetView view="pageBreakPreview" topLeftCell="A70" zoomScaleNormal="90" zoomScaleSheetLayoutView="100" workbookViewId="0">
      <selection activeCell="C86" sqref="C86"/>
    </sheetView>
  </sheetViews>
  <sheetFormatPr defaultRowHeight="13.2" x14ac:dyDescent="0.25"/>
  <cols>
    <col min="1" max="1" width="7.109375" customWidth="1"/>
    <col min="3" max="3" width="50.44140625" customWidth="1"/>
    <col min="4" max="4" width="13.109375" style="167" customWidth="1"/>
    <col min="5" max="5" width="11.88671875" style="167" bestFit="1" customWidth="1"/>
    <col min="6" max="7" width="11.88671875" bestFit="1" customWidth="1"/>
    <col min="8" max="8" width="12.33203125" bestFit="1" customWidth="1"/>
    <col min="9" max="9" width="13.44140625" customWidth="1"/>
    <col min="10" max="10" width="13.109375" customWidth="1"/>
    <col min="11" max="11" width="11.109375" bestFit="1" customWidth="1"/>
    <col min="12" max="16" width="10.5546875" bestFit="1" customWidth="1"/>
    <col min="17" max="17" width="12.88671875" bestFit="1" customWidth="1"/>
    <col min="18" max="18" width="11.33203125" bestFit="1" customWidth="1"/>
  </cols>
  <sheetData>
    <row r="1" spans="1:9" ht="17.399999999999999" x14ac:dyDescent="0.3">
      <c r="C1" s="166" t="s">
        <v>134</v>
      </c>
    </row>
    <row r="2" spans="1:9" ht="17.399999999999999" x14ac:dyDescent="0.3">
      <c r="A2" s="181"/>
      <c r="C2" s="166" t="s">
        <v>0</v>
      </c>
    </row>
    <row r="4" spans="1:9" x14ac:dyDescent="0.25">
      <c r="A4" s="181" t="s">
        <v>88</v>
      </c>
    </row>
    <row r="5" spans="1:9" ht="14.4" x14ac:dyDescent="0.3">
      <c r="C5" s="181"/>
      <c r="D5" s="163" t="s">
        <v>124</v>
      </c>
      <c r="E5" s="163" t="s">
        <v>103</v>
      </c>
      <c r="F5" s="180"/>
      <c r="G5" s="178"/>
      <c r="H5" s="178"/>
      <c r="I5" s="178"/>
    </row>
    <row r="6" spans="1:9" ht="14.4" x14ac:dyDescent="0.3">
      <c r="B6" s="179" t="s">
        <v>87</v>
      </c>
      <c r="C6" s="178"/>
      <c r="D6" s="228">
        <v>2017</v>
      </c>
      <c r="E6" s="228">
        <v>2018</v>
      </c>
    </row>
    <row r="7" spans="1:9" ht="14.4" x14ac:dyDescent="0.3">
      <c r="C7" s="179" t="s">
        <v>2</v>
      </c>
      <c r="D7" s="229">
        <v>16.600000000000001</v>
      </c>
      <c r="E7" s="229">
        <v>20.51</v>
      </c>
      <c r="G7" s="185"/>
    </row>
    <row r="8" spans="1:9" ht="14.4" x14ac:dyDescent="0.3">
      <c r="C8" s="179" t="s">
        <v>80</v>
      </c>
      <c r="D8" s="229">
        <v>17.89</v>
      </c>
      <c r="E8" s="229">
        <v>18.600000000000001</v>
      </c>
    </row>
    <row r="9" spans="1:9" ht="14.4" x14ac:dyDescent="0.3">
      <c r="C9" s="179" t="s">
        <v>81</v>
      </c>
      <c r="D9" s="229">
        <v>200</v>
      </c>
      <c r="E9" s="229">
        <v>200</v>
      </c>
    </row>
    <row r="10" spans="1:9" ht="14.4" x14ac:dyDescent="0.3">
      <c r="C10" s="179" t="s">
        <v>82</v>
      </c>
      <c r="D10" s="229">
        <v>4193.93</v>
      </c>
      <c r="E10" s="229">
        <v>4193.93</v>
      </c>
    </row>
    <row r="11" spans="1:9" ht="14.4" x14ac:dyDescent="0.3">
      <c r="C11" s="179" t="s">
        <v>83</v>
      </c>
      <c r="D11" s="229">
        <v>15231.32</v>
      </c>
      <c r="E11" s="229">
        <v>15231.32</v>
      </c>
    </row>
    <row r="12" spans="1:9" ht="14.4" x14ac:dyDescent="0.3">
      <c r="C12" s="179" t="s">
        <v>144</v>
      </c>
      <c r="D12" s="229">
        <v>0.8</v>
      </c>
      <c r="E12" s="229">
        <v>0.85</v>
      </c>
    </row>
    <row r="13" spans="1:9" ht="14.4" x14ac:dyDescent="0.3">
      <c r="C13" s="179" t="s">
        <v>145</v>
      </c>
      <c r="D13" s="229">
        <v>3.04</v>
      </c>
      <c r="E13" s="229">
        <v>3.25</v>
      </c>
    </row>
    <row r="14" spans="1:9" ht="14.4" x14ac:dyDescent="0.3">
      <c r="C14" s="179" t="s">
        <v>62</v>
      </c>
      <c r="D14" s="229">
        <v>4.5999999999999996</v>
      </c>
      <c r="E14" s="229">
        <v>4.83</v>
      </c>
    </row>
    <row r="15" spans="1:9" ht="14.4" x14ac:dyDescent="0.3">
      <c r="C15" s="179" t="s">
        <v>84</v>
      </c>
      <c r="D15" s="229">
        <v>132.38</v>
      </c>
      <c r="E15" s="229">
        <v>138.53</v>
      </c>
    </row>
    <row r="16" spans="1:9" ht="14.4" x14ac:dyDescent="0.3">
      <c r="C16" s="179" t="s">
        <v>85</v>
      </c>
      <c r="D16" s="229">
        <v>132.38</v>
      </c>
      <c r="E16" s="229">
        <v>138.53</v>
      </c>
    </row>
    <row r="17" spans="2:6" ht="14.4" x14ac:dyDescent="0.3">
      <c r="C17" s="179" t="s">
        <v>86</v>
      </c>
      <c r="D17" s="229">
        <v>132.38</v>
      </c>
      <c r="E17" s="229">
        <v>138.53</v>
      </c>
    </row>
    <row r="18" spans="2:6" ht="13.5" customHeight="1" x14ac:dyDescent="0.25"/>
    <row r="19" spans="2:6" ht="14.4" x14ac:dyDescent="0.3">
      <c r="B19" s="177" t="s">
        <v>79</v>
      </c>
      <c r="C19" s="176"/>
      <c r="D19" s="228">
        <v>2017</v>
      </c>
      <c r="E19" s="228">
        <v>2018</v>
      </c>
    </row>
    <row r="20" spans="2:6" ht="14.4" x14ac:dyDescent="0.3">
      <c r="C20" s="177" t="s">
        <v>2</v>
      </c>
      <c r="D20" s="231">
        <v>1.5100000000000001E-2</v>
      </c>
      <c r="E20" s="231">
        <v>1.0500000000000001E-2</v>
      </c>
      <c r="F20" t="s">
        <v>91</v>
      </c>
    </row>
    <row r="21" spans="2:6" ht="14.4" x14ac:dyDescent="0.3">
      <c r="C21" s="177" t="s">
        <v>80</v>
      </c>
      <c r="D21" s="231">
        <v>2.2700000000000001E-2</v>
      </c>
      <c r="E21" s="231">
        <v>2.3800000000000002E-2</v>
      </c>
      <c r="F21" t="s">
        <v>91</v>
      </c>
    </row>
    <row r="22" spans="2:6" ht="14.4" x14ac:dyDescent="0.3">
      <c r="C22" s="177" t="s">
        <v>81</v>
      </c>
      <c r="D22" s="231">
        <v>4.3244999999999996</v>
      </c>
      <c r="E22" s="231">
        <v>4.5850999999999997</v>
      </c>
      <c r="F22" t="s">
        <v>92</v>
      </c>
    </row>
    <row r="23" spans="2:6" ht="14.4" x14ac:dyDescent="0.3">
      <c r="C23" s="177" t="s">
        <v>82</v>
      </c>
      <c r="D23" s="231">
        <v>3.9180999999999999</v>
      </c>
      <c r="E23" s="231">
        <v>4.1833999999999998</v>
      </c>
      <c r="F23" t="s">
        <v>92</v>
      </c>
    </row>
    <row r="24" spans="2:6" ht="14.4" x14ac:dyDescent="0.3">
      <c r="C24" s="177" t="s">
        <v>83</v>
      </c>
      <c r="D24" s="231">
        <v>3.7199</v>
      </c>
      <c r="E24" s="231">
        <v>3.9710000000000001</v>
      </c>
      <c r="F24" t="s">
        <v>92</v>
      </c>
    </row>
    <row r="25" spans="2:6" ht="14.4" x14ac:dyDescent="0.3">
      <c r="C25" s="179" t="s">
        <v>144</v>
      </c>
      <c r="D25" s="231">
        <v>5.6501000000000001</v>
      </c>
      <c r="E25" s="231">
        <v>5.9757999999999996</v>
      </c>
      <c r="F25" t="s">
        <v>92</v>
      </c>
    </row>
    <row r="26" spans="2:6" ht="14.4" x14ac:dyDescent="0.3">
      <c r="C26" s="179" t="s">
        <v>145</v>
      </c>
      <c r="D26" s="231">
        <v>12.279400000000001</v>
      </c>
      <c r="E26" s="231">
        <v>13.8285</v>
      </c>
      <c r="F26" t="s">
        <v>92</v>
      </c>
    </row>
    <row r="27" spans="2:6" ht="14.4" x14ac:dyDescent="0.3">
      <c r="C27" s="177" t="s">
        <v>62</v>
      </c>
      <c r="D27" s="231">
        <v>2.2599999999999999E-2</v>
      </c>
      <c r="E27" s="231">
        <v>2.35E-2</v>
      </c>
      <c r="F27" t="s">
        <v>91</v>
      </c>
    </row>
    <row r="28" spans="2:6" ht="14.4" x14ac:dyDescent="0.3">
      <c r="C28" s="177" t="s">
        <v>84</v>
      </c>
      <c r="D28" s="231">
        <v>1.7668999999999999</v>
      </c>
      <c r="E28" s="231">
        <v>1.8489</v>
      </c>
      <c r="F28" t="s">
        <v>92</v>
      </c>
    </row>
    <row r="29" spans="2:6" ht="14.4" x14ac:dyDescent="0.3">
      <c r="C29" s="177" t="s">
        <v>85</v>
      </c>
      <c r="D29" s="231">
        <v>1.6206</v>
      </c>
      <c r="E29" s="231">
        <v>1.6958</v>
      </c>
      <c r="F29" t="s">
        <v>92</v>
      </c>
    </row>
    <row r="30" spans="2:6" ht="14.4" x14ac:dyDescent="0.3">
      <c r="C30" s="177" t="s">
        <v>86</v>
      </c>
      <c r="D30" s="231">
        <v>1.7984</v>
      </c>
      <c r="E30" s="231">
        <v>1.8818999999999999</v>
      </c>
      <c r="F30" t="s">
        <v>92</v>
      </c>
    </row>
    <row r="33" spans="1:13" x14ac:dyDescent="0.25">
      <c r="A33" s="181" t="s">
        <v>24</v>
      </c>
    </row>
    <row r="34" spans="1:13" x14ac:dyDescent="0.25">
      <c r="A34" s="181"/>
    </row>
    <row r="35" spans="1:13" x14ac:dyDescent="0.25">
      <c r="B35" s="181" t="s">
        <v>89</v>
      </c>
    </row>
    <row r="36" spans="1:13" x14ac:dyDescent="0.25">
      <c r="B36" s="181" t="s">
        <v>90</v>
      </c>
    </row>
    <row r="37" spans="1:13" ht="14.4" x14ac:dyDescent="0.3">
      <c r="D37" s="228">
        <v>2017</v>
      </c>
      <c r="E37" s="228">
        <v>2018</v>
      </c>
      <c r="G37" s="177"/>
    </row>
    <row r="38" spans="1:13" ht="14.4" x14ac:dyDescent="0.3">
      <c r="C38" s="177" t="s">
        <v>2</v>
      </c>
      <c r="D38" s="232">
        <v>-1E-4</v>
      </c>
      <c r="E38" s="232">
        <v>-4.0000000000000002E-4</v>
      </c>
      <c r="F38" t="s">
        <v>91</v>
      </c>
      <c r="G38" s="191"/>
      <c r="H38" s="194"/>
      <c r="I38" s="194"/>
      <c r="M38" s="184"/>
    </row>
    <row r="39" spans="1:13" ht="14.4" x14ac:dyDescent="0.3">
      <c r="C39" s="177" t="s">
        <v>80</v>
      </c>
      <c r="D39" s="232">
        <f t="shared" ref="D39:D48" si="0">ROUND(G39,6)</f>
        <v>0</v>
      </c>
      <c r="E39" s="232">
        <v>-4.0000000000000002E-4</v>
      </c>
      <c r="F39" t="s">
        <v>91</v>
      </c>
      <c r="G39" s="191"/>
      <c r="H39" s="194"/>
      <c r="I39" s="194"/>
      <c r="M39" s="184"/>
    </row>
    <row r="40" spans="1:13" ht="14.4" x14ac:dyDescent="0.3">
      <c r="C40" s="177" t="s">
        <v>81</v>
      </c>
      <c r="D40" s="232">
        <v>1.17E-2</v>
      </c>
      <c r="E40" s="232">
        <v>-0.16650000000000001</v>
      </c>
      <c r="F40" s="195" t="s">
        <v>92</v>
      </c>
      <c r="G40" s="191"/>
      <c r="H40" s="194"/>
      <c r="I40" s="194"/>
      <c r="M40" s="184"/>
    </row>
    <row r="41" spans="1:13" ht="14.4" x14ac:dyDescent="0.3">
      <c r="C41" s="177" t="s">
        <v>82</v>
      </c>
      <c r="D41" s="232">
        <v>1.2999999999999999E-2</v>
      </c>
      <c r="E41" s="232">
        <v>-0.1847</v>
      </c>
      <c r="F41" s="195" t="s">
        <v>92</v>
      </c>
      <c r="G41" s="191"/>
      <c r="H41" s="194"/>
      <c r="I41" s="194"/>
      <c r="M41" s="184"/>
    </row>
    <row r="42" spans="1:13" ht="14.4" x14ac:dyDescent="0.3">
      <c r="C42" s="177" t="s">
        <v>83</v>
      </c>
      <c r="D42" s="232">
        <v>1.54E-2</v>
      </c>
      <c r="E42" s="232">
        <v>-0.2185</v>
      </c>
      <c r="F42" s="195" t="s">
        <v>92</v>
      </c>
      <c r="G42" s="191"/>
      <c r="H42" s="194"/>
      <c r="I42" s="194"/>
      <c r="M42" s="184"/>
    </row>
    <row r="43" spans="1:13" ht="14.4" x14ac:dyDescent="0.3">
      <c r="C43" s="179" t="s">
        <v>144</v>
      </c>
      <c r="D43" s="232">
        <v>9.9000000000000008E-3</v>
      </c>
      <c r="E43" s="232">
        <v>-0.1404</v>
      </c>
      <c r="F43" s="195" t="s">
        <v>92</v>
      </c>
      <c r="G43" s="191"/>
      <c r="H43" s="194"/>
      <c r="I43" s="194"/>
    </row>
    <row r="44" spans="1:13" ht="14.4" x14ac:dyDescent="0.3">
      <c r="C44" s="179" t="s">
        <v>145</v>
      </c>
      <c r="D44" s="232">
        <v>6.1999999999999998E-3</v>
      </c>
      <c r="E44" s="232">
        <v>-8.7800000000000003E-2</v>
      </c>
      <c r="F44" s="195" t="s">
        <v>92</v>
      </c>
      <c r="G44" s="191"/>
      <c r="H44" s="194"/>
    </row>
    <row r="45" spans="1:13" ht="14.4" x14ac:dyDescent="0.3">
      <c r="C45" s="177" t="s">
        <v>62</v>
      </c>
      <c r="D45" s="232">
        <f t="shared" si="0"/>
        <v>0</v>
      </c>
      <c r="E45" s="232">
        <v>-4.0000000000000002E-4</v>
      </c>
      <c r="F45" t="s">
        <v>91</v>
      </c>
      <c r="G45" s="191"/>
      <c r="H45" s="194"/>
    </row>
    <row r="46" spans="1:13" ht="14.4" x14ac:dyDescent="0.3">
      <c r="C46" s="177" t="s">
        <v>84</v>
      </c>
      <c r="D46" s="232">
        <f t="shared" si="0"/>
        <v>0</v>
      </c>
      <c r="E46" s="232"/>
      <c r="F46" t="s">
        <v>92</v>
      </c>
      <c r="G46" s="191"/>
      <c r="H46" s="194"/>
    </row>
    <row r="47" spans="1:13" ht="14.4" x14ac:dyDescent="0.3">
      <c r="C47" s="177" t="s">
        <v>85</v>
      </c>
      <c r="D47" s="232">
        <f t="shared" si="0"/>
        <v>0</v>
      </c>
      <c r="E47" s="232"/>
      <c r="F47" t="s">
        <v>92</v>
      </c>
      <c r="G47" s="191"/>
      <c r="H47" s="194"/>
    </row>
    <row r="48" spans="1:13" ht="14.4" x14ac:dyDescent="0.3">
      <c r="C48" s="177" t="s">
        <v>86</v>
      </c>
      <c r="D48" s="232">
        <f t="shared" si="0"/>
        <v>0</v>
      </c>
      <c r="E48" s="232"/>
      <c r="F48" t="s">
        <v>92</v>
      </c>
      <c r="G48" s="191"/>
      <c r="H48" s="194"/>
    </row>
    <row r="49" spans="2:14" ht="14.4" x14ac:dyDescent="0.3">
      <c r="C49" s="177"/>
      <c r="D49" s="230"/>
      <c r="H49" t="s">
        <v>93</v>
      </c>
    </row>
    <row r="50" spans="2:14" x14ac:dyDescent="0.25">
      <c r="B50" s="181" t="s">
        <v>95</v>
      </c>
    </row>
    <row r="51" spans="2:14" ht="14.4" x14ac:dyDescent="0.3">
      <c r="D51" s="228">
        <v>2017</v>
      </c>
      <c r="E51" s="228">
        <v>2018</v>
      </c>
      <c r="G51" s="177"/>
    </row>
    <row r="52" spans="2:14" ht="14.4" x14ac:dyDescent="0.3">
      <c r="C52" s="177" t="s">
        <v>2</v>
      </c>
      <c r="D52" s="233">
        <v>0.02</v>
      </c>
      <c r="E52" s="233"/>
      <c r="F52" t="s">
        <v>96</v>
      </c>
      <c r="G52" s="182"/>
      <c r="N52" s="184"/>
    </row>
    <row r="53" spans="2:14" ht="14.4" x14ac:dyDescent="0.3">
      <c r="C53" s="177" t="s">
        <v>80</v>
      </c>
      <c r="D53" s="232">
        <v>0</v>
      </c>
      <c r="E53" s="232"/>
      <c r="F53" t="s">
        <v>91</v>
      </c>
      <c r="G53" s="183"/>
      <c r="N53" s="184"/>
    </row>
    <row r="54" spans="2:14" ht="14.4" x14ac:dyDescent="0.3">
      <c r="C54" s="177" t="s">
        <v>81</v>
      </c>
      <c r="D54" s="232">
        <v>1.29E-2</v>
      </c>
      <c r="E54" s="232"/>
      <c r="F54" t="s">
        <v>92</v>
      </c>
      <c r="G54" s="183"/>
      <c r="N54" s="184"/>
    </row>
    <row r="55" spans="2:14" ht="14.4" x14ac:dyDescent="0.3">
      <c r="C55" s="177" t="s">
        <v>82</v>
      </c>
      <c r="D55" s="232">
        <v>1.43E-2</v>
      </c>
      <c r="E55" s="232"/>
      <c r="F55" t="s">
        <v>92</v>
      </c>
      <c r="G55" s="183"/>
      <c r="N55" s="184"/>
    </row>
    <row r="56" spans="2:14" ht="14.4" x14ac:dyDescent="0.3">
      <c r="C56" s="177" t="s">
        <v>83</v>
      </c>
      <c r="D56" s="232">
        <v>1.7000000000000001E-2</v>
      </c>
      <c r="E56" s="232"/>
      <c r="F56" t="s">
        <v>92</v>
      </c>
      <c r="G56" s="183"/>
      <c r="N56" s="184"/>
    </row>
    <row r="57" spans="2:14" ht="14.4" x14ac:dyDescent="0.3">
      <c r="C57" s="179" t="s">
        <v>144</v>
      </c>
      <c r="D57" s="232">
        <v>1.09E-2</v>
      </c>
      <c r="E57" s="232"/>
      <c r="F57" t="s">
        <v>92</v>
      </c>
      <c r="G57" s="183"/>
      <c r="N57" s="184"/>
    </row>
    <row r="58" spans="2:14" ht="14.4" x14ac:dyDescent="0.3">
      <c r="C58" s="179" t="s">
        <v>145</v>
      </c>
      <c r="D58" s="232">
        <v>6.7999999999999996E-3</v>
      </c>
      <c r="E58" s="232"/>
      <c r="F58" t="s">
        <v>92</v>
      </c>
      <c r="G58" s="183"/>
      <c r="N58" s="184"/>
    </row>
    <row r="59" spans="2:14" ht="14.4" x14ac:dyDescent="0.3">
      <c r="C59" s="177" t="s">
        <v>62</v>
      </c>
      <c r="D59" s="232">
        <v>0</v>
      </c>
      <c r="E59" s="232"/>
      <c r="F59" t="s">
        <v>91</v>
      </c>
      <c r="G59" s="183"/>
      <c r="N59" s="184"/>
    </row>
    <row r="60" spans="2:14" ht="14.4" x14ac:dyDescent="0.3">
      <c r="C60" s="177" t="s">
        <v>84</v>
      </c>
      <c r="D60" s="232">
        <v>0</v>
      </c>
      <c r="E60" s="232"/>
      <c r="F60" t="s">
        <v>92</v>
      </c>
      <c r="G60" s="183"/>
      <c r="N60" s="184"/>
    </row>
    <row r="61" spans="2:14" ht="14.4" x14ac:dyDescent="0.3">
      <c r="C61" s="177" t="s">
        <v>85</v>
      </c>
      <c r="D61" s="232">
        <v>0</v>
      </c>
      <c r="E61" s="232"/>
      <c r="F61" t="s">
        <v>92</v>
      </c>
      <c r="G61" s="183"/>
      <c r="N61" s="184"/>
    </row>
    <row r="62" spans="2:14" ht="14.4" x14ac:dyDescent="0.3">
      <c r="C62" s="177" t="s">
        <v>86</v>
      </c>
      <c r="D62" s="232">
        <v>0</v>
      </c>
      <c r="E62" s="232"/>
      <c r="F62" t="s">
        <v>92</v>
      </c>
      <c r="G62" s="183"/>
      <c r="N62" s="184"/>
    </row>
    <row r="63" spans="2:14" ht="14.4" x14ac:dyDescent="0.3">
      <c r="C63" s="177"/>
      <c r="D63" s="230"/>
      <c r="H63" t="s">
        <v>93</v>
      </c>
    </row>
    <row r="65" spans="2:18" x14ac:dyDescent="0.25">
      <c r="B65" s="181" t="s">
        <v>97</v>
      </c>
    </row>
    <row r="66" spans="2:18" ht="14.4" x14ac:dyDescent="0.3">
      <c r="B66" s="181"/>
      <c r="D66" s="228">
        <v>2017</v>
      </c>
      <c r="E66" s="228">
        <v>2018</v>
      </c>
    </row>
    <row r="67" spans="2:18" ht="14.4" x14ac:dyDescent="0.3">
      <c r="C67" s="177" t="s">
        <v>2</v>
      </c>
      <c r="D67" s="234"/>
      <c r="E67" s="234"/>
      <c r="F67" t="s">
        <v>91</v>
      </c>
      <c r="N67" s="184"/>
    </row>
    <row r="68" spans="2:18" ht="14.4" x14ac:dyDescent="0.3">
      <c r="C68" s="177" t="s">
        <v>80</v>
      </c>
      <c r="D68" s="234"/>
      <c r="E68" s="234"/>
      <c r="F68" t="s">
        <v>91</v>
      </c>
      <c r="N68" s="184"/>
    </row>
    <row r="69" spans="2:18" ht="14.4" x14ac:dyDescent="0.3">
      <c r="C69" s="177" t="s">
        <v>81</v>
      </c>
      <c r="D69" s="234"/>
      <c r="E69" s="234"/>
      <c r="F69" t="s">
        <v>92</v>
      </c>
      <c r="N69" s="184"/>
    </row>
    <row r="70" spans="2:18" ht="14.4" x14ac:dyDescent="0.3">
      <c r="C70" s="177" t="s">
        <v>82</v>
      </c>
      <c r="D70" s="234"/>
      <c r="E70" s="234"/>
      <c r="F70" t="s">
        <v>92</v>
      </c>
      <c r="N70" s="184"/>
    </row>
    <row r="71" spans="2:18" ht="14.4" x14ac:dyDescent="0.3">
      <c r="C71" s="177" t="s">
        <v>83</v>
      </c>
      <c r="D71" s="234"/>
      <c r="E71" s="234"/>
      <c r="F71" t="s">
        <v>92</v>
      </c>
      <c r="N71" s="184"/>
    </row>
    <row r="72" spans="2:18" ht="14.4" x14ac:dyDescent="0.3">
      <c r="C72" s="179" t="s">
        <v>144</v>
      </c>
      <c r="D72" s="234"/>
      <c r="E72" s="234"/>
      <c r="F72" t="s">
        <v>92</v>
      </c>
      <c r="N72" s="184"/>
    </row>
    <row r="73" spans="2:18" ht="14.4" x14ac:dyDescent="0.3">
      <c r="C73" s="179" t="s">
        <v>145</v>
      </c>
      <c r="D73" s="234"/>
      <c r="E73" s="234"/>
      <c r="F73" t="s">
        <v>92</v>
      </c>
      <c r="N73" s="184"/>
    </row>
    <row r="74" spans="2:18" ht="14.4" x14ac:dyDescent="0.3">
      <c r="C74" s="177" t="s">
        <v>62</v>
      </c>
      <c r="D74" s="234"/>
      <c r="E74" s="234"/>
      <c r="F74" t="s">
        <v>91</v>
      </c>
      <c r="N74" s="184"/>
    </row>
    <row r="75" spans="2:18" ht="14.4" x14ac:dyDescent="0.3">
      <c r="C75" s="177" t="s">
        <v>84</v>
      </c>
      <c r="D75" s="234"/>
      <c r="E75" s="234"/>
      <c r="F75" t="s">
        <v>92</v>
      </c>
      <c r="N75" s="184"/>
    </row>
    <row r="76" spans="2:18" ht="14.4" x14ac:dyDescent="0.3">
      <c r="C76" s="177" t="s">
        <v>85</v>
      </c>
      <c r="D76" s="234"/>
      <c r="E76" s="234"/>
      <c r="F76" t="s">
        <v>92</v>
      </c>
      <c r="N76" s="184"/>
    </row>
    <row r="77" spans="2:18" ht="14.4" x14ac:dyDescent="0.3">
      <c r="C77" s="177" t="s">
        <v>86</v>
      </c>
      <c r="D77" s="234"/>
      <c r="E77" s="234"/>
      <c r="F77" t="s">
        <v>92</v>
      </c>
      <c r="N77" s="184"/>
    </row>
    <row r="78" spans="2:18" ht="14.4" x14ac:dyDescent="0.3">
      <c r="C78" s="177"/>
      <c r="D78" s="230"/>
      <c r="H78" t="s">
        <v>93</v>
      </c>
      <c r="R78" s="184"/>
    </row>
    <row r="79" spans="2:18" x14ac:dyDescent="0.25">
      <c r="B79" s="181" t="s">
        <v>94</v>
      </c>
      <c r="D79" s="235"/>
    </row>
    <row r="80" spans="2:18" ht="14.4" x14ac:dyDescent="0.3">
      <c r="D80" s="228">
        <v>2017</v>
      </c>
      <c r="E80" s="228">
        <v>2018</v>
      </c>
    </row>
    <row r="81" spans="2:9" ht="14.4" x14ac:dyDescent="0.3">
      <c r="C81" s="246" t="s">
        <v>130</v>
      </c>
      <c r="D81" s="234">
        <v>-1.9E-3</v>
      </c>
      <c r="E81" s="234"/>
      <c r="F81" t="s">
        <v>91</v>
      </c>
      <c r="G81" s="177"/>
    </row>
    <row r="82" spans="2:9" ht="14.4" x14ac:dyDescent="0.3">
      <c r="C82" s="246" t="s">
        <v>131</v>
      </c>
      <c r="D82" s="234">
        <v>-1.9E-3</v>
      </c>
      <c r="E82" s="234"/>
      <c r="F82" t="s">
        <v>91</v>
      </c>
      <c r="G82" s="177"/>
    </row>
    <row r="83" spans="2:9" ht="14.4" x14ac:dyDescent="0.3">
      <c r="C83" s="177" t="s">
        <v>81</v>
      </c>
      <c r="D83" s="234">
        <v>-1.9E-3</v>
      </c>
      <c r="E83" s="234"/>
      <c r="F83" t="s">
        <v>91</v>
      </c>
      <c r="G83" s="177"/>
    </row>
    <row r="84" spans="2:9" ht="14.4" x14ac:dyDescent="0.3">
      <c r="C84" s="177" t="s">
        <v>82</v>
      </c>
      <c r="D84" s="234">
        <v>-1.9E-3</v>
      </c>
      <c r="E84" s="234"/>
      <c r="F84" t="s">
        <v>91</v>
      </c>
      <c r="G84" s="177"/>
    </row>
    <row r="85" spans="2:9" ht="14.4" x14ac:dyDescent="0.3">
      <c r="C85" s="177" t="s">
        <v>83</v>
      </c>
      <c r="D85" s="234">
        <v>-1.9E-3</v>
      </c>
      <c r="E85" s="234"/>
      <c r="F85" t="s">
        <v>91</v>
      </c>
      <c r="G85" s="177"/>
    </row>
    <row r="86" spans="2:9" ht="14.4" x14ac:dyDescent="0.3">
      <c r="C86" s="179" t="s">
        <v>144</v>
      </c>
      <c r="D86" s="234">
        <v>-1.9E-3</v>
      </c>
      <c r="E86" s="234"/>
      <c r="F86" t="s">
        <v>91</v>
      </c>
      <c r="G86" s="177"/>
    </row>
    <row r="87" spans="2:9" ht="14.4" x14ac:dyDescent="0.3">
      <c r="C87" s="179" t="s">
        <v>145</v>
      </c>
      <c r="D87" s="234">
        <v>0</v>
      </c>
      <c r="E87" s="234"/>
      <c r="F87" t="s">
        <v>91</v>
      </c>
      <c r="G87" s="177"/>
    </row>
    <row r="88" spans="2:9" ht="14.4" x14ac:dyDescent="0.3">
      <c r="C88" s="177" t="s">
        <v>62</v>
      </c>
      <c r="D88" s="234">
        <v>0</v>
      </c>
      <c r="E88" s="234"/>
      <c r="F88" t="s">
        <v>91</v>
      </c>
      <c r="G88" s="177"/>
    </row>
    <row r="89" spans="2:9" ht="14.4" x14ac:dyDescent="0.3">
      <c r="C89" s="177" t="s">
        <v>84</v>
      </c>
      <c r="D89" s="234">
        <v>0</v>
      </c>
      <c r="E89" s="234"/>
      <c r="F89" t="s">
        <v>91</v>
      </c>
      <c r="G89" s="177"/>
    </row>
    <row r="90" spans="2:9" ht="14.4" x14ac:dyDescent="0.3">
      <c r="C90" s="177" t="s">
        <v>85</v>
      </c>
      <c r="D90" s="234">
        <v>0</v>
      </c>
      <c r="E90" s="234"/>
      <c r="F90" t="s">
        <v>91</v>
      </c>
      <c r="G90" s="177"/>
    </row>
    <row r="91" spans="2:9" ht="14.4" x14ac:dyDescent="0.3">
      <c r="C91" s="177" t="s">
        <v>86</v>
      </c>
      <c r="D91" s="234">
        <v>0</v>
      </c>
      <c r="E91" s="234"/>
      <c r="F91" t="s">
        <v>91</v>
      </c>
      <c r="G91" s="177"/>
    </row>
    <row r="92" spans="2:9" x14ac:dyDescent="0.25">
      <c r="H92" t="s">
        <v>93</v>
      </c>
    </row>
    <row r="93" spans="2:9" x14ac:dyDescent="0.25">
      <c r="B93" s="181" t="s">
        <v>104</v>
      </c>
      <c r="C93" s="181"/>
      <c r="D93" s="163"/>
      <c r="E93" s="163"/>
      <c r="F93" s="181"/>
      <c r="G93" s="181"/>
      <c r="H93" s="181"/>
      <c r="I93" s="181"/>
    </row>
    <row r="94" spans="2:9" x14ac:dyDescent="0.25">
      <c r="B94" s="181" t="s">
        <v>105</v>
      </c>
      <c r="C94" s="181"/>
      <c r="D94" s="163"/>
      <c r="E94" s="163"/>
      <c r="F94" s="181"/>
      <c r="G94" s="181"/>
      <c r="H94" s="181"/>
      <c r="I94" s="181"/>
    </row>
    <row r="95" spans="2:9" x14ac:dyDescent="0.25">
      <c r="B95" s="181"/>
      <c r="C95" s="181"/>
      <c r="D95" s="163"/>
      <c r="E95" s="163"/>
      <c r="F95" s="181"/>
      <c r="G95" s="181"/>
      <c r="H95" s="181"/>
      <c r="I95" s="181"/>
    </row>
    <row r="96" spans="2:9" ht="14.4" x14ac:dyDescent="0.3">
      <c r="D96" s="228">
        <v>2017</v>
      </c>
      <c r="E96" s="228">
        <v>2018</v>
      </c>
      <c r="G96" s="177"/>
    </row>
    <row r="97" spans="2:7" ht="14.4" x14ac:dyDescent="0.3">
      <c r="C97" s="177" t="s">
        <v>2</v>
      </c>
      <c r="D97" s="232">
        <v>-2.3E-3</v>
      </c>
      <c r="E97" s="232">
        <v>-8.0000000000000004E-4</v>
      </c>
      <c r="F97" t="s">
        <v>91</v>
      </c>
      <c r="G97" s="193"/>
    </row>
    <row r="98" spans="2:7" ht="14.4" x14ac:dyDescent="0.3">
      <c r="C98" s="177" t="s">
        <v>80</v>
      </c>
      <c r="D98" s="232">
        <v>-2.3E-3</v>
      </c>
      <c r="E98" s="232">
        <v>-8.0000000000000004E-4</v>
      </c>
      <c r="F98" t="s">
        <v>91</v>
      </c>
      <c r="G98" s="193"/>
    </row>
    <row r="99" spans="2:7" ht="14.4" x14ac:dyDescent="0.3">
      <c r="C99" s="177" t="s">
        <v>81</v>
      </c>
      <c r="D99" s="232">
        <v>-0.9869</v>
      </c>
      <c r="E99" s="232">
        <v>-0.33910000000000001</v>
      </c>
      <c r="F99" t="s">
        <v>92</v>
      </c>
      <c r="G99" s="193"/>
    </row>
    <row r="100" spans="2:7" ht="14.4" x14ac:dyDescent="0.3">
      <c r="C100" s="177" t="s">
        <v>82</v>
      </c>
      <c r="D100" s="232">
        <v>-1.0875999999999999</v>
      </c>
      <c r="E100" s="232">
        <v>-0.3735</v>
      </c>
      <c r="F100" t="s">
        <v>92</v>
      </c>
      <c r="G100" s="193"/>
    </row>
    <row r="101" spans="2:7" ht="14.4" x14ac:dyDescent="0.3">
      <c r="C101" s="177" t="s">
        <v>83</v>
      </c>
      <c r="D101" s="232">
        <v>-1.2968999999999999</v>
      </c>
      <c r="E101" s="232">
        <v>-0.4451</v>
      </c>
      <c r="F101" t="s">
        <v>92</v>
      </c>
      <c r="G101" s="193"/>
    </row>
    <row r="102" spans="2:7" ht="14.4" x14ac:dyDescent="0.3">
      <c r="C102" s="179" t="s">
        <v>144</v>
      </c>
      <c r="D102" s="232">
        <v>-0.83130000000000004</v>
      </c>
      <c r="E102" s="232">
        <v>-0.28610000000000002</v>
      </c>
      <c r="F102" t="s">
        <v>92</v>
      </c>
      <c r="G102" s="193"/>
    </row>
    <row r="103" spans="2:7" ht="14.4" x14ac:dyDescent="0.3">
      <c r="C103" s="179" t="s">
        <v>145</v>
      </c>
      <c r="D103" s="232">
        <v>-0.52110000000000001</v>
      </c>
      <c r="E103" s="232">
        <v>-0.1789</v>
      </c>
      <c r="F103" t="s">
        <v>92</v>
      </c>
      <c r="G103" s="193"/>
    </row>
    <row r="104" spans="2:7" ht="14.4" x14ac:dyDescent="0.3">
      <c r="C104" s="177" t="s">
        <v>62</v>
      </c>
      <c r="D104" s="232">
        <v>-2.3E-3</v>
      </c>
      <c r="E104" s="232">
        <v>-8.0000000000000004E-4</v>
      </c>
      <c r="F104" t="s">
        <v>91</v>
      </c>
      <c r="G104" s="193"/>
    </row>
    <row r="105" spans="2:7" ht="14.4" x14ac:dyDescent="0.3">
      <c r="C105" s="177" t="s">
        <v>84</v>
      </c>
      <c r="D105" s="232"/>
      <c r="E105" s="232"/>
      <c r="F105" t="s">
        <v>92</v>
      </c>
      <c r="G105" s="193"/>
    </row>
    <row r="106" spans="2:7" ht="14.4" x14ac:dyDescent="0.3">
      <c r="C106" s="177" t="s">
        <v>85</v>
      </c>
      <c r="D106" s="232"/>
      <c r="E106" s="232"/>
      <c r="F106" t="s">
        <v>92</v>
      </c>
      <c r="G106" s="193"/>
    </row>
    <row r="107" spans="2:7" ht="14.4" x14ac:dyDescent="0.3">
      <c r="C107" s="177" t="s">
        <v>86</v>
      </c>
      <c r="D107" s="232"/>
      <c r="E107" s="232"/>
      <c r="F107" t="s">
        <v>92</v>
      </c>
      <c r="G107" s="193"/>
    </row>
    <row r="109" spans="2:7" ht="18.75" customHeight="1" x14ac:dyDescent="0.25">
      <c r="B109" s="181" t="s">
        <v>125</v>
      </c>
    </row>
    <row r="110" spans="2:7" ht="18.75" customHeight="1" x14ac:dyDescent="0.3">
      <c r="B110" s="181"/>
      <c r="D110" s="228">
        <v>2017</v>
      </c>
      <c r="E110" s="228">
        <v>2018</v>
      </c>
    </row>
    <row r="111" spans="2:7" ht="18.75" customHeight="1" x14ac:dyDescent="0.3">
      <c r="B111" s="181"/>
      <c r="C111" s="177" t="s">
        <v>2</v>
      </c>
      <c r="D111" s="193">
        <v>2.7E-4</v>
      </c>
      <c r="E111" s="193"/>
      <c r="F111" t="s">
        <v>91</v>
      </c>
    </row>
    <row r="112" spans="2:7" ht="18.75" customHeight="1" x14ac:dyDescent="0.3">
      <c r="B112" s="181"/>
      <c r="C112" s="177" t="s">
        <v>80</v>
      </c>
      <c r="D112" s="193">
        <v>2.7E-4</v>
      </c>
      <c r="E112" s="193"/>
      <c r="F112" t="s">
        <v>91</v>
      </c>
    </row>
    <row r="113" spans="2:9" ht="18.75" customHeight="1" x14ac:dyDescent="0.3">
      <c r="B113" s="181"/>
      <c r="C113" s="177" t="s">
        <v>81</v>
      </c>
      <c r="D113" s="193">
        <v>2.7E-4</v>
      </c>
      <c r="E113" s="193"/>
      <c r="F113" t="s">
        <v>91</v>
      </c>
    </row>
    <row r="114" spans="2:9" ht="17.399999999999999" x14ac:dyDescent="0.3">
      <c r="B114" s="225"/>
      <c r="C114" s="177" t="s">
        <v>82</v>
      </c>
      <c r="D114" s="193">
        <v>2.7E-4</v>
      </c>
      <c r="E114" s="193"/>
      <c r="F114" t="s">
        <v>91</v>
      </c>
    </row>
    <row r="115" spans="2:9" ht="17.399999999999999" x14ac:dyDescent="0.3">
      <c r="B115" s="225"/>
      <c r="C115" s="177" t="s">
        <v>83</v>
      </c>
      <c r="D115" s="193">
        <v>2.7E-4</v>
      </c>
      <c r="E115" s="193"/>
      <c r="F115" t="s">
        <v>91</v>
      </c>
    </row>
    <row r="116" spans="2:9" ht="17.399999999999999" x14ac:dyDescent="0.3">
      <c r="B116" s="225"/>
      <c r="C116" s="179" t="s">
        <v>144</v>
      </c>
      <c r="D116" s="193">
        <v>2.7E-4</v>
      </c>
      <c r="E116" s="193"/>
      <c r="F116" t="s">
        <v>91</v>
      </c>
    </row>
    <row r="117" spans="2:9" ht="17.399999999999999" x14ac:dyDescent="0.3">
      <c r="B117" s="225"/>
      <c r="C117" s="179" t="s">
        <v>145</v>
      </c>
      <c r="D117" s="193">
        <v>2.7E-4</v>
      </c>
      <c r="E117" s="193"/>
      <c r="F117" t="s">
        <v>91</v>
      </c>
    </row>
    <row r="118" spans="2:9" ht="17.399999999999999" x14ac:dyDescent="0.3">
      <c r="B118" s="225"/>
      <c r="C118" s="177" t="s">
        <v>62</v>
      </c>
      <c r="D118" s="193">
        <v>2.7E-4</v>
      </c>
      <c r="E118" s="193"/>
      <c r="F118" t="s">
        <v>91</v>
      </c>
    </row>
    <row r="119" spans="2:9" ht="17.399999999999999" x14ac:dyDescent="0.3">
      <c r="B119" s="225"/>
      <c r="C119" s="177" t="s">
        <v>84</v>
      </c>
      <c r="D119" s="232">
        <v>0</v>
      </c>
      <c r="E119" s="232"/>
      <c r="F119" t="s">
        <v>91</v>
      </c>
    </row>
    <row r="120" spans="2:9" ht="17.399999999999999" x14ac:dyDescent="0.3">
      <c r="B120" s="225"/>
      <c r="C120" s="177" t="s">
        <v>85</v>
      </c>
      <c r="D120" s="232">
        <v>0</v>
      </c>
      <c r="E120" s="232"/>
      <c r="F120" t="s">
        <v>91</v>
      </c>
    </row>
    <row r="121" spans="2:9" ht="17.399999999999999" x14ac:dyDescent="0.3">
      <c r="B121" s="225"/>
      <c r="C121" s="177" t="s">
        <v>86</v>
      </c>
      <c r="D121" s="232">
        <v>0</v>
      </c>
      <c r="E121" s="232"/>
      <c r="F121" t="s">
        <v>91</v>
      </c>
    </row>
    <row r="122" spans="2:9" ht="17.399999999999999" x14ac:dyDescent="0.3">
      <c r="B122" s="225"/>
      <c r="D122" s="236"/>
    </row>
    <row r="123" spans="2:9" x14ac:dyDescent="0.25">
      <c r="B123" s="181" t="s">
        <v>25</v>
      </c>
      <c r="C123" s="181"/>
      <c r="D123" s="163"/>
      <c r="E123" s="163"/>
      <c r="F123" s="181"/>
      <c r="G123" s="181"/>
      <c r="H123" s="181"/>
      <c r="I123" s="181"/>
    </row>
    <row r="124" spans="2:9" x14ac:dyDescent="0.25">
      <c r="B124" s="181"/>
      <c r="C124" s="181"/>
      <c r="D124" s="163"/>
      <c r="E124" s="163"/>
      <c r="F124" s="181"/>
      <c r="G124" s="181"/>
      <c r="H124" s="181"/>
      <c r="I124" s="181"/>
    </row>
    <row r="125" spans="2:9" ht="14.4" x14ac:dyDescent="0.3">
      <c r="D125" s="228">
        <v>2017</v>
      </c>
      <c r="E125" s="228">
        <v>2018</v>
      </c>
      <c r="G125" s="177"/>
    </row>
    <row r="126" spans="2:9" ht="14.4" x14ac:dyDescent="0.3">
      <c r="C126" s="177" t="s">
        <v>2</v>
      </c>
      <c r="D126" s="237">
        <v>6.9999999999999994E-5</v>
      </c>
      <c r="E126" s="237">
        <v>6.0000000000000002E-5</v>
      </c>
      <c r="G126" s="193"/>
    </row>
    <row r="127" spans="2:9" ht="14.4" x14ac:dyDescent="0.3">
      <c r="C127" s="177" t="s">
        <v>80</v>
      </c>
      <c r="D127" s="237">
        <v>6.9999999999999994E-5</v>
      </c>
      <c r="E127" s="237">
        <v>6.0000000000000002E-5</v>
      </c>
      <c r="G127" s="193"/>
    </row>
    <row r="128" spans="2:9" ht="14.4" x14ac:dyDescent="0.3">
      <c r="C128" s="177" t="s">
        <v>81</v>
      </c>
      <c r="D128" s="237">
        <v>2.632E-2</v>
      </c>
      <c r="E128" s="237">
        <v>2.3820000000000001E-2</v>
      </c>
      <c r="G128" s="193"/>
    </row>
    <row r="129" spans="2:11" ht="14.4" x14ac:dyDescent="0.3">
      <c r="C129" s="177" t="s">
        <v>82</v>
      </c>
      <c r="D129" s="237">
        <v>2.8129999999999999E-2</v>
      </c>
      <c r="E129" s="237">
        <v>2.546E-2</v>
      </c>
      <c r="G129" s="193"/>
    </row>
    <row r="130" spans="2:11" ht="14.4" x14ac:dyDescent="0.3">
      <c r="C130" s="177" t="s">
        <v>83</v>
      </c>
      <c r="D130" s="237">
        <v>3.168E-2</v>
      </c>
      <c r="E130" s="237">
        <v>2.8670000000000001E-2</v>
      </c>
      <c r="G130" s="193"/>
    </row>
    <row r="131" spans="2:11" ht="14.4" x14ac:dyDescent="0.3">
      <c r="C131" s="179" t="s">
        <v>144</v>
      </c>
      <c r="D131" s="237">
        <v>1.9959999999999999E-2</v>
      </c>
      <c r="E131" s="237">
        <v>1.8069999999999999E-2</v>
      </c>
      <c r="G131" s="193"/>
    </row>
    <row r="132" spans="2:11" ht="14.4" x14ac:dyDescent="0.3">
      <c r="C132" s="179" t="s">
        <v>145</v>
      </c>
      <c r="D132" s="237">
        <v>1.9550000000000001E-2</v>
      </c>
      <c r="E132" s="237">
        <v>1.77E-2</v>
      </c>
      <c r="G132" s="193"/>
    </row>
    <row r="133" spans="2:11" ht="14.4" x14ac:dyDescent="0.3">
      <c r="C133" s="177" t="s">
        <v>62</v>
      </c>
      <c r="D133" s="237">
        <v>6.9999999999999994E-5</v>
      </c>
      <c r="E133" s="237">
        <v>6.0000000000000002E-5</v>
      </c>
      <c r="G133" s="193"/>
    </row>
    <row r="134" spans="2:11" ht="14.4" x14ac:dyDescent="0.3">
      <c r="C134" s="177" t="s">
        <v>84</v>
      </c>
      <c r="D134" s="239"/>
      <c r="E134" s="240"/>
      <c r="F134" s="195"/>
      <c r="G134" s="195"/>
      <c r="H134" s="195"/>
      <c r="I134" s="195"/>
      <c r="K134" s="193"/>
    </row>
    <row r="135" spans="2:11" ht="14.4" x14ac:dyDescent="0.3">
      <c r="C135" s="177" t="s">
        <v>85</v>
      </c>
      <c r="D135" s="239"/>
      <c r="E135" s="240"/>
      <c r="F135" s="195"/>
      <c r="G135" s="195"/>
      <c r="H135" s="195"/>
      <c r="I135" s="195"/>
      <c r="K135" s="193"/>
    </row>
    <row r="136" spans="2:11" ht="14.4" x14ac:dyDescent="0.3">
      <c r="C136" s="177" t="s">
        <v>86</v>
      </c>
      <c r="D136" s="239"/>
      <c r="E136" s="240"/>
      <c r="F136" s="195"/>
      <c r="G136" s="195"/>
      <c r="H136" s="195"/>
      <c r="I136" s="195"/>
      <c r="K136" s="193"/>
    </row>
    <row r="138" spans="2:11" x14ac:dyDescent="0.25">
      <c r="B138" s="181" t="s">
        <v>107</v>
      </c>
      <c r="C138" s="181"/>
      <c r="D138" s="163"/>
      <c r="E138" s="163"/>
      <c r="F138" s="181"/>
      <c r="G138" s="181"/>
      <c r="H138" s="181"/>
      <c r="I138" s="181"/>
    </row>
    <row r="139" spans="2:11" x14ac:dyDescent="0.25">
      <c r="B139" s="181"/>
      <c r="C139" s="181"/>
      <c r="D139" s="163"/>
      <c r="E139" s="163"/>
      <c r="F139" s="181"/>
      <c r="G139" s="181"/>
      <c r="H139" s="181"/>
      <c r="I139" s="181"/>
    </row>
    <row r="140" spans="2:11" ht="14.4" x14ac:dyDescent="0.3">
      <c r="D140" s="228">
        <v>2017</v>
      </c>
      <c r="E140" s="228">
        <v>2018</v>
      </c>
      <c r="F140" s="195"/>
      <c r="G140" s="195"/>
      <c r="H140" s="195"/>
      <c r="I140" s="195"/>
      <c r="K140" s="177"/>
    </row>
    <row r="141" spans="2:11" ht="14.4" x14ac:dyDescent="0.3">
      <c r="C141" s="177" t="s">
        <v>2</v>
      </c>
      <c r="D141" s="241">
        <v>0.79</v>
      </c>
      <c r="E141" s="241">
        <v>0.79</v>
      </c>
      <c r="F141" s="195"/>
      <c r="G141" s="195"/>
      <c r="H141" s="195"/>
      <c r="I141" s="195"/>
      <c r="K141" s="193"/>
    </row>
    <row r="142" spans="2:11" ht="14.4" x14ac:dyDescent="0.3">
      <c r="C142" s="177" t="s">
        <v>80</v>
      </c>
      <c r="D142" s="241">
        <v>0.79</v>
      </c>
      <c r="E142" s="241">
        <v>0.79</v>
      </c>
      <c r="F142" s="195"/>
      <c r="G142" s="195"/>
      <c r="H142" s="195"/>
      <c r="I142" s="195"/>
      <c r="K142" s="193"/>
    </row>
    <row r="143" spans="2:11" ht="14.4" x14ac:dyDescent="0.3">
      <c r="C143" s="177" t="s">
        <v>81</v>
      </c>
      <c r="D143" s="239"/>
      <c r="E143" s="240"/>
      <c r="F143" s="195"/>
      <c r="G143" s="195"/>
      <c r="H143" s="195"/>
      <c r="I143" s="195"/>
      <c r="K143" s="193"/>
    </row>
    <row r="144" spans="2:11" ht="14.4" x14ac:dyDescent="0.3">
      <c r="C144" s="177" t="s">
        <v>82</v>
      </c>
      <c r="D144" s="239"/>
      <c r="E144" s="240"/>
      <c r="F144" s="195"/>
      <c r="G144" s="195"/>
      <c r="H144" s="195"/>
      <c r="I144" s="195"/>
      <c r="K144" s="193"/>
    </row>
    <row r="145" spans="2:11" ht="14.4" x14ac:dyDescent="0.3">
      <c r="C145" s="177" t="s">
        <v>83</v>
      </c>
      <c r="D145" s="239"/>
      <c r="E145" s="240"/>
      <c r="F145" s="195"/>
      <c r="G145" s="195"/>
      <c r="H145" s="195"/>
      <c r="I145" s="195"/>
      <c r="K145" s="193"/>
    </row>
    <row r="146" spans="2:11" ht="14.4" x14ac:dyDescent="0.3">
      <c r="C146" s="179" t="s">
        <v>144</v>
      </c>
      <c r="D146" s="239"/>
      <c r="E146" s="240"/>
      <c r="F146" s="195"/>
      <c r="G146" s="195"/>
      <c r="H146" s="195"/>
      <c r="I146" s="195"/>
      <c r="K146" s="193"/>
    </row>
    <row r="147" spans="2:11" ht="14.4" x14ac:dyDescent="0.3">
      <c r="C147" s="179" t="s">
        <v>145</v>
      </c>
      <c r="D147" s="239"/>
      <c r="E147" s="240"/>
      <c r="F147" s="195"/>
      <c r="G147" s="195"/>
      <c r="H147" s="195"/>
      <c r="I147" s="195"/>
      <c r="K147" s="193"/>
    </row>
    <row r="148" spans="2:11" ht="14.4" x14ac:dyDescent="0.3">
      <c r="C148" s="177" t="s">
        <v>62</v>
      </c>
      <c r="D148" s="239"/>
      <c r="E148" s="240"/>
      <c r="F148" s="195"/>
      <c r="G148" s="195"/>
      <c r="H148" s="195"/>
      <c r="I148" s="195"/>
      <c r="K148" s="193"/>
    </row>
    <row r="149" spans="2:11" ht="14.4" x14ac:dyDescent="0.3">
      <c r="C149" s="177" t="s">
        <v>84</v>
      </c>
      <c r="D149" s="239"/>
      <c r="E149" s="240"/>
      <c r="K149" s="193"/>
    </row>
    <row r="150" spans="2:11" ht="14.4" x14ac:dyDescent="0.3">
      <c r="C150" s="177" t="s">
        <v>85</v>
      </c>
      <c r="D150" s="239"/>
      <c r="E150" s="240"/>
      <c r="F150" s="181"/>
      <c r="G150" s="181"/>
      <c r="H150" s="181"/>
      <c r="I150" s="181"/>
      <c r="K150" s="193"/>
    </row>
    <row r="151" spans="2:11" ht="14.4" x14ac:dyDescent="0.3">
      <c r="C151" s="177" t="s">
        <v>86</v>
      </c>
      <c r="D151" s="239"/>
      <c r="E151" s="240"/>
      <c r="F151" s="181"/>
      <c r="G151" s="181"/>
      <c r="H151" s="181"/>
      <c r="I151" s="181"/>
      <c r="K151" s="193"/>
    </row>
    <row r="152" spans="2:11" ht="14.4" x14ac:dyDescent="0.3">
      <c r="F152" s="177"/>
      <c r="G152" s="177"/>
      <c r="H152" s="177"/>
      <c r="I152" s="177"/>
    </row>
    <row r="153" spans="2:11" x14ac:dyDescent="0.25">
      <c r="B153" s="181" t="s">
        <v>108</v>
      </c>
      <c r="C153" s="181"/>
      <c r="D153" s="163"/>
      <c r="E153" s="163"/>
      <c r="F153" s="195"/>
      <c r="G153" s="195"/>
      <c r="H153" s="195"/>
      <c r="I153" s="195"/>
    </row>
    <row r="154" spans="2:11" x14ac:dyDescent="0.25">
      <c r="B154" s="181"/>
      <c r="C154" s="181"/>
      <c r="D154" s="163"/>
      <c r="E154" s="163"/>
      <c r="F154" s="195"/>
      <c r="G154" s="195"/>
      <c r="H154" s="195"/>
      <c r="I154" s="195"/>
    </row>
    <row r="155" spans="2:11" ht="14.4" x14ac:dyDescent="0.3">
      <c r="D155" s="228">
        <v>2017</v>
      </c>
      <c r="E155" s="228">
        <v>2018</v>
      </c>
      <c r="F155" s="195"/>
      <c r="G155" s="195"/>
      <c r="H155" s="195"/>
    </row>
    <row r="156" spans="2:11" ht="14.4" x14ac:dyDescent="0.3">
      <c r="C156" s="177" t="s">
        <v>2</v>
      </c>
      <c r="D156" s="235">
        <v>7.4000000000000003E-3</v>
      </c>
      <c r="E156" s="235">
        <v>7.4999999999999997E-3</v>
      </c>
      <c r="F156" s="195"/>
      <c r="G156" s="195"/>
      <c r="H156" s="195"/>
    </row>
    <row r="157" spans="2:11" ht="14.4" x14ac:dyDescent="0.3">
      <c r="C157" s="177" t="s">
        <v>80</v>
      </c>
      <c r="D157" s="235">
        <v>6.7999999999999996E-3</v>
      </c>
      <c r="E157" s="235">
        <v>6.8999999999999999E-3</v>
      </c>
      <c r="F157" s="195"/>
      <c r="G157" s="195"/>
      <c r="H157" s="195"/>
    </row>
    <row r="158" spans="2:11" ht="14.4" x14ac:dyDescent="0.3">
      <c r="C158" s="177" t="s">
        <v>81</v>
      </c>
      <c r="D158" s="235">
        <v>2.8016000000000001</v>
      </c>
      <c r="E158" s="235">
        <v>2.8473000000000002</v>
      </c>
      <c r="F158" s="195"/>
      <c r="G158" s="195"/>
      <c r="H158" s="195"/>
    </row>
    <row r="159" spans="2:11" ht="14.4" x14ac:dyDescent="0.3">
      <c r="C159" s="177" t="s">
        <v>82</v>
      </c>
      <c r="D159" s="235">
        <v>2.9089</v>
      </c>
      <c r="E159" s="235">
        <v>2.9563000000000001</v>
      </c>
      <c r="F159" s="195"/>
      <c r="G159" s="195"/>
      <c r="H159" s="195"/>
    </row>
    <row r="160" spans="2:11" ht="14.4" x14ac:dyDescent="0.3">
      <c r="C160" s="177" t="s">
        <v>83</v>
      </c>
      <c r="D160" s="235">
        <v>3.2246000000000001</v>
      </c>
      <c r="E160" s="235">
        <v>3.2772000000000001</v>
      </c>
      <c r="F160" s="195"/>
      <c r="G160" s="195"/>
      <c r="H160" s="195"/>
    </row>
    <row r="161" spans="2:8" ht="14.4" x14ac:dyDescent="0.3">
      <c r="C161" s="179" t="s">
        <v>144</v>
      </c>
      <c r="D161" s="235">
        <v>2.0785999999999998</v>
      </c>
      <c r="E161" s="235">
        <v>2.1124999999999998</v>
      </c>
      <c r="F161" s="195"/>
      <c r="G161" s="195"/>
      <c r="H161" s="195"/>
    </row>
    <row r="162" spans="2:8" ht="14.4" x14ac:dyDescent="0.3">
      <c r="C162" s="179" t="s">
        <v>145</v>
      </c>
      <c r="D162" s="235">
        <v>2.0680999999999998</v>
      </c>
      <c r="E162" s="235">
        <v>2.1019000000000001</v>
      </c>
      <c r="F162" s="195"/>
      <c r="G162" s="195"/>
      <c r="H162" s="195"/>
    </row>
    <row r="163" spans="2:8" ht="14.4" x14ac:dyDescent="0.3">
      <c r="C163" s="177" t="s">
        <v>62</v>
      </c>
      <c r="D163" s="235">
        <v>6.7999999999999996E-3</v>
      </c>
      <c r="E163" s="235">
        <v>6.8999999999999999E-3</v>
      </c>
      <c r="F163" s="195"/>
      <c r="G163" s="195"/>
      <c r="H163" s="195"/>
    </row>
    <row r="164" spans="2:8" ht="14.4" x14ac:dyDescent="0.3">
      <c r="C164" s="177" t="s">
        <v>84</v>
      </c>
      <c r="D164" s="239"/>
      <c r="E164" s="240"/>
    </row>
    <row r="165" spans="2:8" ht="14.4" x14ac:dyDescent="0.3">
      <c r="C165" s="177" t="s">
        <v>85</v>
      </c>
      <c r="D165" s="239"/>
      <c r="E165" s="240"/>
      <c r="F165" s="181"/>
      <c r="G165" s="181"/>
      <c r="H165" s="181"/>
    </row>
    <row r="166" spans="2:8" ht="14.4" x14ac:dyDescent="0.3">
      <c r="C166" s="177" t="s">
        <v>86</v>
      </c>
      <c r="D166" s="239"/>
      <c r="E166" s="240"/>
      <c r="F166" s="181"/>
      <c r="G166" s="181"/>
      <c r="H166" s="181"/>
    </row>
    <row r="167" spans="2:8" ht="14.4" x14ac:dyDescent="0.3">
      <c r="F167" s="177"/>
      <c r="G167" s="177"/>
      <c r="H167" s="177"/>
    </row>
    <row r="168" spans="2:8" x14ac:dyDescent="0.25">
      <c r="B168" s="181" t="s">
        <v>109</v>
      </c>
      <c r="C168" s="181"/>
      <c r="D168" s="163"/>
      <c r="E168" s="163"/>
      <c r="F168" s="195"/>
      <c r="G168" s="195"/>
      <c r="H168" s="195"/>
    </row>
    <row r="169" spans="2:8" x14ac:dyDescent="0.25">
      <c r="B169" s="181"/>
      <c r="C169" s="181"/>
      <c r="D169" s="163"/>
      <c r="E169" s="163"/>
      <c r="F169" s="195"/>
      <c r="G169" s="195"/>
      <c r="H169" s="195"/>
    </row>
    <row r="170" spans="2:8" ht="14.4" x14ac:dyDescent="0.3">
      <c r="D170" s="228">
        <v>2017</v>
      </c>
      <c r="E170" s="228">
        <v>2018</v>
      </c>
      <c r="F170" s="195"/>
      <c r="G170" s="195"/>
      <c r="H170" s="195"/>
    </row>
    <row r="171" spans="2:8" ht="14.4" x14ac:dyDescent="0.3">
      <c r="C171" s="177" t="s">
        <v>2</v>
      </c>
      <c r="D171" s="235">
        <v>4.7000000000000002E-3</v>
      </c>
      <c r="E171" s="235">
        <v>4.7999999999999996E-3</v>
      </c>
      <c r="F171" s="195"/>
      <c r="G171" s="195"/>
      <c r="H171" s="195"/>
    </row>
    <row r="172" spans="2:8" ht="14.4" x14ac:dyDescent="0.3">
      <c r="C172" s="177" t="s">
        <v>80</v>
      </c>
      <c r="D172" s="235">
        <v>4.4999999999999997E-3</v>
      </c>
      <c r="E172" s="235">
        <v>4.5999999999999999E-3</v>
      </c>
      <c r="F172" s="195"/>
      <c r="G172" s="195"/>
      <c r="H172" s="195"/>
    </row>
    <row r="173" spans="2:8" ht="14.4" x14ac:dyDescent="0.3">
      <c r="C173" s="177" t="s">
        <v>81</v>
      </c>
      <c r="D173" s="235">
        <v>1.8173999999999999</v>
      </c>
      <c r="E173" s="235">
        <v>1.8407</v>
      </c>
      <c r="F173" s="195"/>
      <c r="G173" s="195"/>
      <c r="H173" s="195"/>
    </row>
    <row r="174" spans="2:8" ht="14.4" x14ac:dyDescent="0.3">
      <c r="C174" s="177" t="s">
        <v>82</v>
      </c>
      <c r="D174" s="235">
        <v>1.9422999999999999</v>
      </c>
      <c r="E174" s="235">
        <v>1.9672000000000001</v>
      </c>
      <c r="F174" s="195"/>
      <c r="G174" s="195"/>
      <c r="H174" s="195"/>
    </row>
    <row r="175" spans="2:8" ht="14.4" x14ac:dyDescent="0.3">
      <c r="C175" s="177" t="s">
        <v>83</v>
      </c>
      <c r="D175" s="235">
        <v>2.1873</v>
      </c>
      <c r="E175" s="235">
        <v>2.2153</v>
      </c>
      <c r="F175" s="195"/>
      <c r="G175" s="195"/>
      <c r="H175" s="195"/>
    </row>
    <row r="176" spans="2:8" ht="14.4" x14ac:dyDescent="0.3">
      <c r="C176" s="179" t="s">
        <v>144</v>
      </c>
      <c r="D176" s="235">
        <v>1.3783000000000001</v>
      </c>
      <c r="E176" s="280">
        <v>1.3959999999999999</v>
      </c>
      <c r="F176" s="195"/>
      <c r="G176" s="195"/>
      <c r="H176" s="195"/>
    </row>
    <row r="177" spans="2:11" ht="14.4" x14ac:dyDescent="0.3">
      <c r="C177" s="179" t="s">
        <v>145</v>
      </c>
      <c r="D177" s="235">
        <v>1.3501000000000001</v>
      </c>
      <c r="E177" s="235">
        <v>1.3673999999999999</v>
      </c>
      <c r="F177" s="195"/>
      <c r="G177" s="195"/>
      <c r="H177" s="195"/>
    </row>
    <row r="178" spans="2:11" ht="14.4" x14ac:dyDescent="0.3">
      <c r="C178" s="177" t="s">
        <v>62</v>
      </c>
      <c r="D178" s="235">
        <v>4.4999999999999997E-3</v>
      </c>
      <c r="E178" s="235">
        <v>4.5999999999999999E-3</v>
      </c>
      <c r="F178" s="195"/>
      <c r="G178" s="195"/>
      <c r="H178" s="195"/>
    </row>
    <row r="179" spans="2:11" ht="14.4" x14ac:dyDescent="0.3">
      <c r="C179" s="177" t="s">
        <v>84</v>
      </c>
      <c r="D179" s="239"/>
      <c r="E179" s="240"/>
      <c r="K179" s="193"/>
    </row>
    <row r="180" spans="2:11" ht="14.4" x14ac:dyDescent="0.3">
      <c r="C180" s="177" t="s">
        <v>85</v>
      </c>
      <c r="D180" s="239"/>
      <c r="E180" s="240"/>
      <c r="F180" s="181"/>
      <c r="G180" s="181"/>
      <c r="H180" s="181"/>
      <c r="I180" s="181"/>
      <c r="K180" s="193"/>
    </row>
    <row r="181" spans="2:11" ht="14.4" x14ac:dyDescent="0.3">
      <c r="C181" s="177" t="s">
        <v>86</v>
      </c>
      <c r="D181" s="239"/>
      <c r="E181" s="240"/>
      <c r="F181" s="181"/>
      <c r="G181" s="181"/>
      <c r="H181" s="181"/>
      <c r="I181" s="181"/>
      <c r="K181" s="193"/>
    </row>
    <row r="182" spans="2:11" ht="14.4" x14ac:dyDescent="0.3">
      <c r="F182" s="177"/>
      <c r="G182" s="177"/>
      <c r="H182" s="177"/>
      <c r="I182" s="177"/>
    </row>
    <row r="183" spans="2:11" x14ac:dyDescent="0.25">
      <c r="B183" s="181" t="s">
        <v>129</v>
      </c>
      <c r="C183" s="181"/>
      <c r="D183" s="163"/>
      <c r="E183" s="163"/>
      <c r="F183" s="195"/>
      <c r="G183" s="195"/>
      <c r="H183" s="195"/>
      <c r="I183" s="195"/>
    </row>
    <row r="184" spans="2:11" x14ac:dyDescent="0.25">
      <c r="B184" s="181"/>
      <c r="C184" s="181"/>
      <c r="D184" s="163"/>
      <c r="E184" s="163"/>
      <c r="F184" s="195"/>
      <c r="G184" s="195"/>
      <c r="H184" s="195"/>
      <c r="I184" s="195"/>
    </row>
    <row r="185" spans="2:11" ht="14.4" x14ac:dyDescent="0.3">
      <c r="D185" s="228">
        <v>2017</v>
      </c>
      <c r="E185" s="228">
        <v>2018</v>
      </c>
      <c r="F185" s="181"/>
      <c r="G185" s="181"/>
      <c r="H185" s="181"/>
      <c r="I185" s="181"/>
      <c r="K185" s="177"/>
    </row>
    <row r="186" spans="2:11" ht="14.4" x14ac:dyDescent="0.3">
      <c r="C186" s="196" t="s">
        <v>110</v>
      </c>
      <c r="D186" s="238">
        <v>3.5999999999999999E-3</v>
      </c>
      <c r="E186" s="247">
        <v>3.5999999999999999E-3</v>
      </c>
      <c r="F186" s="181"/>
      <c r="G186" s="181"/>
      <c r="H186" s="181"/>
      <c r="I186" s="181"/>
      <c r="K186" s="193"/>
    </row>
    <row r="187" spans="2:11" ht="14.4" x14ac:dyDescent="0.3">
      <c r="C187" s="177"/>
      <c r="D187" s="239"/>
      <c r="E187" s="240"/>
      <c r="F187" s="177"/>
      <c r="G187" s="177"/>
      <c r="H187" s="177"/>
      <c r="I187" s="177"/>
      <c r="K187" s="193"/>
    </row>
    <row r="188" spans="2:11" x14ac:dyDescent="0.25">
      <c r="B188" s="181" t="s">
        <v>111</v>
      </c>
      <c r="C188" s="181"/>
      <c r="D188" s="163"/>
      <c r="E188" s="163"/>
      <c r="F188" s="195"/>
      <c r="G188" s="195"/>
      <c r="H188" s="195"/>
      <c r="I188" s="195"/>
    </row>
    <row r="189" spans="2:11" x14ac:dyDescent="0.25">
      <c r="B189" s="181"/>
      <c r="C189" s="181"/>
      <c r="D189" s="163"/>
      <c r="E189" s="163"/>
      <c r="F189" s="195"/>
      <c r="G189" s="195"/>
      <c r="H189" s="195"/>
      <c r="I189" s="195"/>
    </row>
    <row r="190" spans="2:11" ht="14.4" x14ac:dyDescent="0.3">
      <c r="D190" s="228">
        <v>2017</v>
      </c>
      <c r="E190" s="228">
        <v>2018</v>
      </c>
      <c r="F190" s="181"/>
      <c r="G190" s="181"/>
      <c r="H190" s="181"/>
      <c r="I190" s="181"/>
      <c r="K190" s="177"/>
    </row>
    <row r="191" spans="2:11" ht="14.4" x14ac:dyDescent="0.3">
      <c r="C191" s="196" t="s">
        <v>110</v>
      </c>
      <c r="D191" s="238">
        <v>2.9999999999999997E-4</v>
      </c>
      <c r="E191" s="238">
        <v>2.9999999999999997E-4</v>
      </c>
      <c r="F191" s="181"/>
      <c r="G191" s="181"/>
      <c r="H191" s="181"/>
      <c r="I191" s="181"/>
      <c r="K191" s="193"/>
    </row>
    <row r="192" spans="2:11" ht="14.4" x14ac:dyDescent="0.3">
      <c r="C192" s="177"/>
      <c r="D192" s="239"/>
      <c r="E192" s="240"/>
      <c r="F192" s="177"/>
      <c r="G192" s="177"/>
      <c r="H192" s="177"/>
      <c r="I192" s="177"/>
      <c r="K192" s="193"/>
    </row>
    <row r="193" spans="2:11" x14ac:dyDescent="0.25">
      <c r="B193" s="181" t="s">
        <v>34</v>
      </c>
      <c r="C193" s="181"/>
      <c r="D193" s="163"/>
      <c r="E193" s="163"/>
      <c r="F193" s="195"/>
      <c r="G193" s="195"/>
      <c r="H193" s="195"/>
      <c r="I193" s="195"/>
    </row>
    <row r="194" spans="2:11" x14ac:dyDescent="0.25">
      <c r="B194" s="181"/>
      <c r="C194" s="181"/>
      <c r="D194" s="163"/>
      <c r="E194" s="163"/>
      <c r="F194" s="195"/>
      <c r="G194" s="195"/>
      <c r="H194" s="195"/>
      <c r="I194" s="195"/>
    </row>
    <row r="195" spans="2:11" ht="14.4" x14ac:dyDescent="0.3">
      <c r="D195" s="228">
        <v>2017</v>
      </c>
      <c r="E195" s="228">
        <v>2018</v>
      </c>
      <c r="F195" s="181"/>
      <c r="G195" s="181"/>
      <c r="H195" s="181"/>
      <c r="I195" s="181"/>
      <c r="K195" s="177"/>
    </row>
    <row r="196" spans="2:11" ht="14.4" x14ac:dyDescent="0.3">
      <c r="C196" s="245" t="s">
        <v>128</v>
      </c>
      <c r="D196" s="239">
        <v>0.25</v>
      </c>
      <c r="E196" s="241">
        <v>0.25</v>
      </c>
      <c r="F196" s="181"/>
      <c r="G196" s="181"/>
      <c r="H196" s="181"/>
      <c r="I196" s="181"/>
      <c r="K196" s="193"/>
    </row>
    <row r="197" spans="2:11" ht="14.4" x14ac:dyDescent="0.3">
      <c r="C197" s="177"/>
      <c r="D197" s="239"/>
      <c r="E197" s="240"/>
      <c r="F197" s="177"/>
      <c r="G197" s="177"/>
      <c r="H197" s="177"/>
      <c r="I197" s="177"/>
      <c r="K197" s="193"/>
    </row>
    <row r="198" spans="2:11" x14ac:dyDescent="0.25">
      <c r="B198" s="181" t="s">
        <v>127</v>
      </c>
      <c r="C198" s="181"/>
      <c r="D198" s="163"/>
      <c r="E198" s="163"/>
      <c r="F198" s="195"/>
      <c r="G198" s="195"/>
      <c r="H198" s="195"/>
      <c r="I198" s="195"/>
    </row>
    <row r="199" spans="2:11" x14ac:dyDescent="0.25">
      <c r="B199" s="181"/>
      <c r="C199" s="181"/>
      <c r="D199" s="163"/>
      <c r="E199" s="163"/>
      <c r="F199" s="195"/>
      <c r="G199" s="195"/>
      <c r="H199" s="195"/>
      <c r="I199" s="195"/>
    </row>
    <row r="200" spans="2:11" ht="14.4" x14ac:dyDescent="0.3">
      <c r="D200" s="228">
        <v>2017</v>
      </c>
      <c r="E200" s="228">
        <v>2018</v>
      </c>
      <c r="F200" s="195"/>
      <c r="G200" s="195"/>
      <c r="H200" s="195"/>
      <c r="I200" s="195"/>
      <c r="K200" s="177"/>
    </row>
    <row r="201" spans="2:11" ht="14.4" x14ac:dyDescent="0.3">
      <c r="C201" s="177" t="s">
        <v>2</v>
      </c>
      <c r="D201" s="238">
        <v>3.3500000000000002E-2</v>
      </c>
      <c r="E201" s="238">
        <v>3.3500000000000002E-2</v>
      </c>
      <c r="F201" s="195"/>
      <c r="G201" s="195"/>
      <c r="H201" s="195"/>
      <c r="I201" s="195"/>
      <c r="K201" s="193"/>
    </row>
    <row r="202" spans="2:11" ht="14.4" x14ac:dyDescent="0.3">
      <c r="C202" s="177" t="s">
        <v>80</v>
      </c>
      <c r="D202" s="238">
        <v>3.3500000000000002E-2</v>
      </c>
      <c r="E202" s="238">
        <v>3.3500000000000002E-2</v>
      </c>
      <c r="F202" s="195"/>
      <c r="G202" s="195"/>
      <c r="H202" s="195"/>
      <c r="I202" s="195"/>
      <c r="K202" s="193"/>
    </row>
    <row r="203" spans="2:11" ht="14.4" x14ac:dyDescent="0.3">
      <c r="C203" s="177" t="s">
        <v>81</v>
      </c>
      <c r="D203" s="238">
        <v>3.3500000000000002E-2</v>
      </c>
      <c r="E203" s="238">
        <v>3.3500000000000002E-2</v>
      </c>
      <c r="F203" s="195"/>
      <c r="G203" s="195"/>
      <c r="H203" s="195"/>
      <c r="I203" s="195"/>
      <c r="K203" s="193"/>
    </row>
    <row r="204" spans="2:11" ht="14.4" x14ac:dyDescent="0.3">
      <c r="C204" s="177" t="s">
        <v>82</v>
      </c>
      <c r="D204" s="238">
        <v>3.3500000000000002E-2</v>
      </c>
      <c r="E204" s="238">
        <v>3.3500000000000002E-2</v>
      </c>
      <c r="F204" s="195"/>
      <c r="G204" s="195"/>
      <c r="H204" s="195"/>
      <c r="I204" s="195"/>
      <c r="K204" s="193"/>
    </row>
    <row r="205" spans="2:11" ht="14.4" x14ac:dyDescent="0.3">
      <c r="C205" s="177" t="s">
        <v>83</v>
      </c>
      <c r="D205" s="238">
        <v>6.1999999999999998E-3</v>
      </c>
      <c r="E205" s="238">
        <v>6.1999999999999998E-3</v>
      </c>
      <c r="F205" s="195"/>
      <c r="G205" s="195"/>
      <c r="H205" s="195"/>
      <c r="I205" s="195"/>
      <c r="K205" s="193"/>
    </row>
    <row r="206" spans="2:11" ht="14.4" x14ac:dyDescent="0.3">
      <c r="C206" s="179" t="s">
        <v>144</v>
      </c>
      <c r="D206" s="238">
        <v>3.3500000000000002E-2</v>
      </c>
      <c r="E206" s="238">
        <v>3.3500000000000002E-2</v>
      </c>
      <c r="F206" s="195"/>
      <c r="G206" s="195"/>
      <c r="H206" s="195"/>
      <c r="I206" s="195"/>
      <c r="K206" s="193"/>
    </row>
    <row r="207" spans="2:11" ht="14.4" x14ac:dyDescent="0.3">
      <c r="C207" s="179" t="s">
        <v>145</v>
      </c>
      <c r="D207" s="238">
        <v>3.3500000000000002E-2</v>
      </c>
      <c r="E207" s="238">
        <v>3.3500000000000002E-2</v>
      </c>
      <c r="F207" s="195"/>
      <c r="G207" s="195"/>
      <c r="H207" s="195"/>
      <c r="I207" s="195"/>
      <c r="K207" s="193"/>
    </row>
    <row r="208" spans="2:11" ht="14.4" x14ac:dyDescent="0.3">
      <c r="C208" s="177" t="s">
        <v>62</v>
      </c>
      <c r="D208" s="238">
        <v>3.3500000000000002E-2</v>
      </c>
      <c r="E208" s="238">
        <v>3.3500000000000002E-2</v>
      </c>
      <c r="F208" s="195"/>
      <c r="G208" s="195"/>
      <c r="H208" s="195"/>
      <c r="I208" s="195"/>
      <c r="K208" s="193"/>
    </row>
    <row r="209" spans="2:11" ht="14.4" x14ac:dyDescent="0.3">
      <c r="C209" s="177" t="s">
        <v>84</v>
      </c>
      <c r="D209" s="239"/>
      <c r="E209" s="240"/>
      <c r="K209" s="193"/>
    </row>
    <row r="210" spans="2:11" ht="14.4" x14ac:dyDescent="0.3">
      <c r="C210" s="177" t="s">
        <v>85</v>
      </c>
      <c r="D210" s="239"/>
      <c r="E210" s="240"/>
      <c r="F210" s="181"/>
      <c r="G210" s="181"/>
      <c r="H210" s="181"/>
      <c r="I210" s="181"/>
      <c r="K210" s="193"/>
    </row>
    <row r="211" spans="2:11" ht="14.4" x14ac:dyDescent="0.3">
      <c r="C211" s="177" t="s">
        <v>86</v>
      </c>
      <c r="D211" s="239"/>
      <c r="E211" s="240"/>
      <c r="F211" s="181"/>
      <c r="G211" s="181"/>
      <c r="H211" s="181"/>
      <c r="I211" s="181"/>
      <c r="K211" s="193"/>
    </row>
    <row r="212" spans="2:11" ht="14.4" x14ac:dyDescent="0.3">
      <c r="F212" s="177"/>
      <c r="G212" s="177"/>
      <c r="H212" s="177"/>
      <c r="I212" s="177"/>
    </row>
    <row r="213" spans="2:11" x14ac:dyDescent="0.25">
      <c r="B213" s="181" t="s">
        <v>112</v>
      </c>
      <c r="C213" s="181"/>
      <c r="D213" s="163"/>
      <c r="E213" s="163"/>
      <c r="F213" s="195"/>
      <c r="G213" s="195"/>
      <c r="H213" s="195"/>
      <c r="I213" s="195"/>
    </row>
    <row r="214" spans="2:11" x14ac:dyDescent="0.25">
      <c r="B214" s="181"/>
      <c r="C214" s="181"/>
      <c r="D214" s="163"/>
      <c r="E214" s="163"/>
    </row>
    <row r="215" spans="2:11" ht="14.4" x14ac:dyDescent="0.3">
      <c r="D215" s="228">
        <v>2017</v>
      </c>
      <c r="E215" s="228">
        <v>2018</v>
      </c>
      <c r="F215" s="181"/>
      <c r="G215" s="181"/>
      <c r="H215" s="181"/>
      <c r="I215" s="181"/>
      <c r="K215" s="177"/>
    </row>
    <row r="216" spans="2:11" ht="14.4" x14ac:dyDescent="0.3">
      <c r="C216" s="244" t="s">
        <v>126</v>
      </c>
      <c r="D216" s="242">
        <v>6.94E-3</v>
      </c>
      <c r="E216" s="242">
        <v>6.94E-3</v>
      </c>
      <c r="F216" s="181"/>
      <c r="G216" s="181"/>
      <c r="H216" s="181"/>
      <c r="I216" s="181"/>
      <c r="K216" s="193"/>
    </row>
    <row r="217" spans="2:11" ht="14.4" x14ac:dyDescent="0.3">
      <c r="F217" s="177"/>
      <c r="G217" s="177"/>
      <c r="H217" s="177"/>
      <c r="I217" s="177"/>
    </row>
    <row r="218" spans="2:11" x14ac:dyDescent="0.25">
      <c r="B218" s="181" t="s">
        <v>119</v>
      </c>
      <c r="C218" s="181"/>
      <c r="D218" s="163"/>
      <c r="E218" s="163"/>
      <c r="F218" s="195"/>
      <c r="G218" s="195"/>
      <c r="H218" s="195"/>
      <c r="I218" s="195"/>
    </row>
    <row r="219" spans="2:11" x14ac:dyDescent="0.25">
      <c r="B219" s="181"/>
      <c r="C219" s="181"/>
      <c r="D219" s="163"/>
      <c r="E219" s="163"/>
    </row>
    <row r="220" spans="2:11" ht="14.4" x14ac:dyDescent="0.3">
      <c r="D220" s="228">
        <v>2017</v>
      </c>
      <c r="E220" s="228">
        <v>2018</v>
      </c>
      <c r="F220" s="181"/>
      <c r="G220" s="181"/>
      <c r="H220" s="181"/>
      <c r="I220" s="181"/>
      <c r="K220" s="177"/>
    </row>
    <row r="221" spans="2:11" ht="14.4" x14ac:dyDescent="0.3">
      <c r="C221" s="196" t="s">
        <v>110</v>
      </c>
      <c r="D221" s="238">
        <v>0</v>
      </c>
      <c r="E221" s="238">
        <v>0</v>
      </c>
      <c r="F221" s="181"/>
      <c r="G221" s="181"/>
      <c r="H221" s="181"/>
      <c r="I221" s="181"/>
      <c r="K221" s="193"/>
    </row>
    <row r="222" spans="2:11" ht="14.4" x14ac:dyDescent="0.3">
      <c r="F222" s="177"/>
      <c r="G222" s="177"/>
      <c r="H222" s="177"/>
      <c r="I222" s="177"/>
    </row>
    <row r="223" spans="2:11" x14ac:dyDescent="0.25">
      <c r="B223" s="181" t="s">
        <v>113</v>
      </c>
      <c r="C223" s="181"/>
      <c r="D223" s="163"/>
      <c r="E223" s="163"/>
      <c r="F223" s="195"/>
      <c r="G223" s="195"/>
      <c r="H223" s="195"/>
      <c r="I223" s="195"/>
    </row>
    <row r="224" spans="2:11" x14ac:dyDescent="0.25">
      <c r="B224" s="181"/>
      <c r="C224" s="181"/>
      <c r="D224" s="163"/>
      <c r="E224" s="163"/>
    </row>
    <row r="225" spans="3:11" ht="14.4" x14ac:dyDescent="0.3">
      <c r="D225" s="228">
        <v>2017</v>
      </c>
      <c r="E225" s="228">
        <v>2018</v>
      </c>
      <c r="K225" s="177"/>
    </row>
    <row r="226" spans="3:11" ht="14.4" x14ac:dyDescent="0.3">
      <c r="C226" s="196" t="s">
        <v>114</v>
      </c>
      <c r="D226" s="243">
        <v>6.5000000000000002E-2</v>
      </c>
      <c r="E226" s="243">
        <v>6.5000000000000002E-2</v>
      </c>
      <c r="K226" s="193"/>
    </row>
    <row r="227" spans="3:11" ht="14.4" x14ac:dyDescent="0.3">
      <c r="C227" t="s">
        <v>115</v>
      </c>
      <c r="D227" s="243">
        <v>9.5000000000000001E-2</v>
      </c>
      <c r="E227" s="243">
        <v>9.5000000000000001E-2</v>
      </c>
    </row>
    <row r="228" spans="3:11" ht="14.4" x14ac:dyDescent="0.3">
      <c r="C228" t="s">
        <v>116</v>
      </c>
      <c r="D228" s="243">
        <v>0.13200000000000001</v>
      </c>
      <c r="E228" s="243">
        <v>0.13200000000000001</v>
      </c>
    </row>
    <row r="229" spans="3:11" ht="14.4" x14ac:dyDescent="0.3">
      <c r="C229" t="s">
        <v>117</v>
      </c>
      <c r="D229" s="243">
        <v>7.6999999999999999E-2</v>
      </c>
      <c r="E229" s="243">
        <v>7.6999999999999999E-2</v>
      </c>
    </row>
    <row r="230" spans="3:11" ht="14.4" x14ac:dyDescent="0.3">
      <c r="C230" t="s">
        <v>118</v>
      </c>
      <c r="D230" s="243">
        <v>0.09</v>
      </c>
      <c r="E230" s="243">
        <v>0.09</v>
      </c>
    </row>
  </sheetData>
  <pageMargins left="0.70866141732283472" right="0.70866141732283472" top="0.74803149606299213" bottom="0.74803149606299213" header="0.31496062992125984" footer="0.31496062992125984"/>
  <pageSetup scale="70" orientation="landscape" r:id="rId1"/>
  <rowBreaks count="2" manualBreakCount="2">
    <brk id="49" max="16383" man="1"/>
    <brk id="92"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W89"/>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11.44140625" style="6" bestFit="1" customWidth="1"/>
    <col min="9" max="9" width="2.88671875" style="6" customWidth="1"/>
    <col min="10" max="10" width="10.88671875" style="6" bestFit="1" customWidth="1"/>
    <col min="11" max="11" width="7.44140625" style="6" bestFit="1" customWidth="1"/>
    <col min="12" max="12" width="11.44140625" style="6" bestFit="1" customWidth="1"/>
    <col min="13" max="13" width="2.88671875" style="6" customWidth="1"/>
    <col min="14" max="14" width="10.5546875" style="6" bestFit="1" customWidth="1"/>
    <col min="15" max="15" width="11.21875" style="6" bestFit="1" customWidth="1"/>
    <col min="16" max="16" width="3.88671875" style="6" customWidth="1"/>
    <col min="17" max="17" width="2.6640625" style="203" bestFit="1" customWidth="1"/>
    <col min="18" max="18" width="4.5546875" style="203" customWidth="1"/>
    <col min="19" max="19" width="2.6640625" style="203" bestFit="1" customWidth="1"/>
    <col min="20" max="20" width="4.5546875" style="203" customWidth="1"/>
    <col min="21" max="21" width="2.6640625" style="203" bestFit="1"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56</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f>51100*5</f>
        <v>255500</v>
      </c>
      <c r="G18" s="12" t="s">
        <v>6</v>
      </c>
    </row>
    <row r="19" spans="2:23" x14ac:dyDescent="0.25">
      <c r="B19" s="11"/>
      <c r="F19" s="13">
        <v>500</v>
      </c>
      <c r="G19" s="6" t="s">
        <v>57</v>
      </c>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+'&gt;50 (100)'!F23</f>
        <v>200</v>
      </c>
      <c r="G23" s="25">
        <v>1</v>
      </c>
      <c r="H23" s="26">
        <f>G23*F23</f>
        <v>200</v>
      </c>
      <c r="I23" s="27"/>
      <c r="J23" s="24">
        <f>+'&gt;50 (100)'!J23</f>
        <v>200</v>
      </c>
      <c r="K23" s="29">
        <v>1</v>
      </c>
      <c r="L23" s="26">
        <f>K23*J23</f>
        <v>200</v>
      </c>
      <c r="M23" s="27"/>
      <c r="N23" s="30">
        <f>L23-H23</f>
        <v>0</v>
      </c>
      <c r="O23" s="31">
        <f>IF((H23)=0,"",(N23/H23))</f>
        <v>0</v>
      </c>
      <c r="Q23" s="107"/>
      <c r="S23" s="107"/>
      <c r="U23" s="107"/>
      <c r="W23" s="107"/>
    </row>
    <row r="24" spans="2:23" x14ac:dyDescent="0.25">
      <c r="B24" s="21" t="s">
        <v>18</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5">
      <c r="B29" s="21" t="s">
        <v>19</v>
      </c>
      <c r="C29" s="21"/>
      <c r="D29" s="22" t="s">
        <v>58</v>
      </c>
      <c r="E29" s="23"/>
      <c r="F29" s="24">
        <f>+'&gt;50 (100)'!F29</f>
        <v>4.3244999999999996</v>
      </c>
      <c r="G29" s="51">
        <f>+$F$19</f>
        <v>500</v>
      </c>
      <c r="H29" s="26">
        <f t="shared" si="0"/>
        <v>2162.25</v>
      </c>
      <c r="I29" s="27"/>
      <c r="J29" s="24">
        <f>+'&gt;50 (100)'!J29</f>
        <v>4.5850999999999997</v>
      </c>
      <c r="K29" s="51">
        <f>+$F$19</f>
        <v>500</v>
      </c>
      <c r="L29" s="26">
        <f t="shared" si="1"/>
        <v>2292.5499999999997</v>
      </c>
      <c r="M29" s="27"/>
      <c r="N29" s="30">
        <f t="shared" si="2"/>
        <v>130.29999999999973</v>
      </c>
      <c r="O29" s="31">
        <f t="shared" si="3"/>
        <v>6.0261301884610811E-2</v>
      </c>
      <c r="Q29" s="107"/>
      <c r="S29" s="107"/>
      <c r="U29" s="107"/>
      <c r="W29" s="107"/>
    </row>
    <row r="30" spans="2:23" x14ac:dyDescent="0.25">
      <c r="B30" s="21" t="s">
        <v>21</v>
      </c>
      <c r="C30" s="21"/>
      <c r="D30" s="22"/>
      <c r="E30" s="23"/>
      <c r="F30" s="24"/>
      <c r="G30" s="25">
        <f t="shared" ref="G30" si="4">$F$18</f>
        <v>255500</v>
      </c>
      <c r="H30" s="26">
        <f t="shared" si="0"/>
        <v>0</v>
      </c>
      <c r="I30" s="27"/>
      <c r="J30" s="24"/>
      <c r="K30" s="25">
        <f t="shared" ref="K30:K38" si="5">$F$18</f>
        <v>255500</v>
      </c>
      <c r="L30" s="26">
        <f t="shared" si="1"/>
        <v>0</v>
      </c>
      <c r="M30" s="27"/>
      <c r="N30" s="30">
        <f t="shared" si="2"/>
        <v>0</v>
      </c>
      <c r="O30" s="31" t="str">
        <f t="shared" si="3"/>
        <v/>
      </c>
      <c r="Q30" s="107"/>
      <c r="S30" s="107"/>
      <c r="U30" s="107"/>
      <c r="W30" s="107"/>
    </row>
    <row r="31" spans="2:23" x14ac:dyDescent="0.25">
      <c r="B31" s="21" t="s">
        <v>22</v>
      </c>
      <c r="C31" s="21"/>
      <c r="D31" s="22" t="s">
        <v>58</v>
      </c>
      <c r="E31" s="23"/>
      <c r="F31" s="24">
        <f>+'&gt;50 (100)'!F31</f>
        <v>0</v>
      </c>
      <c r="G31" s="51">
        <f>+$F$19</f>
        <v>500</v>
      </c>
      <c r="H31" s="26">
        <f t="shared" si="0"/>
        <v>0</v>
      </c>
      <c r="I31" s="27"/>
      <c r="J31" s="24">
        <f>+'&gt;50 (100)'!J31</f>
        <v>0</v>
      </c>
      <c r="K31" s="51">
        <f>+$F$19</f>
        <v>500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255500</v>
      </c>
      <c r="H32" s="26">
        <f t="shared" si="0"/>
        <v>0</v>
      </c>
      <c r="I32" s="27"/>
      <c r="J32" s="28"/>
      <c r="K32" s="25">
        <f t="shared" si="5"/>
        <v>255500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255500</v>
      </c>
      <c r="H33" s="26">
        <f t="shared" si="0"/>
        <v>0</v>
      </c>
      <c r="I33" s="27"/>
      <c r="J33" s="28"/>
      <c r="K33" s="25">
        <f t="shared" si="5"/>
        <v>255500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255500</v>
      </c>
      <c r="H34" s="26">
        <f t="shared" si="0"/>
        <v>0</v>
      </c>
      <c r="I34" s="27"/>
      <c r="J34" s="28"/>
      <c r="K34" s="25">
        <f t="shared" si="5"/>
        <v>255500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255500</v>
      </c>
      <c r="H35" s="26">
        <f t="shared" si="0"/>
        <v>0</v>
      </c>
      <c r="I35" s="27"/>
      <c r="J35" s="28"/>
      <c r="K35" s="25">
        <f t="shared" si="5"/>
        <v>255500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255500</v>
      </c>
      <c r="H36" s="26">
        <f t="shared" si="0"/>
        <v>0</v>
      </c>
      <c r="I36" s="27"/>
      <c r="J36" s="28"/>
      <c r="K36" s="25">
        <f t="shared" si="5"/>
        <v>255500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255500</v>
      </c>
      <c r="H37" s="26">
        <f t="shared" si="0"/>
        <v>0</v>
      </c>
      <c r="I37" s="27"/>
      <c r="J37" s="28"/>
      <c r="K37" s="25">
        <f t="shared" si="5"/>
        <v>255500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255500</v>
      </c>
      <c r="H38" s="26">
        <f t="shared" si="0"/>
        <v>0</v>
      </c>
      <c r="I38" s="27"/>
      <c r="J38" s="28"/>
      <c r="K38" s="25">
        <f t="shared" si="5"/>
        <v>255500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2362.25</v>
      </c>
      <c r="I39" s="40"/>
      <c r="J39" s="41"/>
      <c r="K39" s="42"/>
      <c r="L39" s="39">
        <f>SUM(L23:L38)</f>
        <v>2492.5499999999997</v>
      </c>
      <c r="M39" s="40"/>
      <c r="N39" s="43">
        <f t="shared" si="2"/>
        <v>130.29999999999973</v>
      </c>
      <c r="O39" s="44">
        <f t="shared" si="3"/>
        <v>5.5159276113874368E-2</v>
      </c>
      <c r="Q39" s="107"/>
      <c r="R39" s="203"/>
      <c r="S39" s="107"/>
      <c r="T39" s="203"/>
      <c r="U39" s="107"/>
      <c r="V39" s="203"/>
      <c r="W39" s="107"/>
    </row>
    <row r="40" spans="2:23" ht="26.4" x14ac:dyDescent="0.25">
      <c r="B40" s="46" t="s">
        <v>24</v>
      </c>
      <c r="C40" s="21"/>
      <c r="D40" s="22" t="s">
        <v>58</v>
      </c>
      <c r="E40" s="23"/>
      <c r="F40" s="24">
        <f>'Proposed Rates'!D40</f>
        <v>1.17E-2</v>
      </c>
      <c r="G40" s="51">
        <f>+$F$19</f>
        <v>500</v>
      </c>
      <c r="H40" s="26">
        <f>G40*F40</f>
        <v>5.8500000000000005</v>
      </c>
      <c r="I40" s="27"/>
      <c r="J40" s="24">
        <f>+'&gt;50 (100)'!J40</f>
        <v>-0.16650000000000001</v>
      </c>
      <c r="K40" s="51">
        <f>+$F$19</f>
        <v>500</v>
      </c>
      <c r="L40" s="26">
        <f>K40*J40</f>
        <v>-83.25</v>
      </c>
      <c r="M40" s="27"/>
      <c r="N40" s="30">
        <f>L40-H40</f>
        <v>-89.1</v>
      </c>
      <c r="O40" s="31">
        <f>IF((H40)=0,"",(N40/H40))</f>
        <v>-15.230769230769228</v>
      </c>
      <c r="Q40" s="107"/>
      <c r="S40" s="107"/>
      <c r="U40" s="107"/>
      <c r="W40" s="107"/>
    </row>
    <row r="41" spans="2:23" ht="39.6" x14ac:dyDescent="0.25">
      <c r="B41" s="154" t="s">
        <v>59</v>
      </c>
      <c r="C41" s="21"/>
      <c r="D41" s="22" t="s">
        <v>20</v>
      </c>
      <c r="E41" s="23"/>
      <c r="F41" s="24">
        <f>'Proposed Rates'!D54</f>
        <v>1.29E-2</v>
      </c>
      <c r="G41" s="51">
        <f>+F19</f>
        <v>500</v>
      </c>
      <c r="H41" s="26">
        <f t="shared" ref="H41:H46" si="7">G41*F41</f>
        <v>6.45</v>
      </c>
      <c r="I41" s="47"/>
      <c r="J41" s="24">
        <f>+'&gt;50 (100)'!J41</f>
        <v>0</v>
      </c>
      <c r="K41" s="25">
        <f>+$G$41</f>
        <v>500</v>
      </c>
      <c r="L41" s="26">
        <f t="shared" ref="L41:L46" si="8">K41*J41</f>
        <v>0</v>
      </c>
      <c r="M41" s="48"/>
      <c r="N41" s="30">
        <f t="shared" ref="N41:N46" si="9">L41-H41</f>
        <v>-6.45</v>
      </c>
      <c r="O41" s="31">
        <f t="shared" ref="O41:O65" si="10">IF((H41)=0,"",(N41/H41))</f>
        <v>-1</v>
      </c>
      <c r="Q41" s="107"/>
      <c r="S41" s="107"/>
      <c r="U41" s="107"/>
      <c r="W41" s="107"/>
    </row>
    <row r="42" spans="2:23" ht="39.6" x14ac:dyDescent="0.25">
      <c r="B42" s="46" t="str">
        <f>+'&gt;50 (100)'!B42</f>
        <v xml:space="preserve">Deferral/Variance Account Disposition Rate Rider -  Global Adjustment </v>
      </c>
      <c r="C42" s="21"/>
      <c r="D42" s="22" t="s">
        <v>20</v>
      </c>
      <c r="E42" s="23"/>
      <c r="F42" s="24">
        <f>'Proposed Rates'!D83</f>
        <v>-1.9E-3</v>
      </c>
      <c r="G42" s="25">
        <f t="shared" ref="G42" si="11">$F$18</f>
        <v>255500</v>
      </c>
      <c r="H42" s="26">
        <f t="shared" si="7"/>
        <v>-485.45</v>
      </c>
      <c r="I42" s="47"/>
      <c r="J42" s="24">
        <f>+'&gt;50 (100)'!J42</f>
        <v>0</v>
      </c>
      <c r="K42" s="25">
        <f t="shared" ref="K42" si="12">$F$18</f>
        <v>255500</v>
      </c>
      <c r="L42" s="26">
        <f t="shared" si="8"/>
        <v>0</v>
      </c>
      <c r="M42" s="48"/>
      <c r="N42" s="30">
        <f t="shared" si="9"/>
        <v>485.45</v>
      </c>
      <c r="O42" s="31">
        <f t="shared" si="10"/>
        <v>-1</v>
      </c>
      <c r="Q42" s="107"/>
      <c r="S42" s="107"/>
      <c r="U42" s="107"/>
      <c r="W42" s="107"/>
    </row>
    <row r="43" spans="2:23" ht="39.6" x14ac:dyDescent="0.25">
      <c r="B43" s="46" t="str">
        <f>+'&gt;50 (100)'!B43</f>
        <v>Deferral / Variance Accounts Balances (excluding Global Adj.) - NON-WMP</v>
      </c>
      <c r="C43" s="21"/>
      <c r="D43" s="22" t="s">
        <v>58</v>
      </c>
      <c r="E43" s="23"/>
      <c r="F43" s="24">
        <f>'Proposed Rates'!D99</f>
        <v>-0.9869</v>
      </c>
      <c r="G43" s="51">
        <f>$F$19</f>
        <v>500</v>
      </c>
      <c r="H43" s="26">
        <f t="shared" si="7"/>
        <v>-493.45</v>
      </c>
      <c r="I43" s="47"/>
      <c r="J43" s="24">
        <f>+'&gt;50 (100)'!J43</f>
        <v>-0.33910000000000001</v>
      </c>
      <c r="K43" s="51">
        <f>+F19</f>
        <v>500</v>
      </c>
      <c r="L43" s="26">
        <f t="shared" si="8"/>
        <v>-169.55</v>
      </c>
      <c r="M43" s="48"/>
      <c r="N43" s="30">
        <f t="shared" si="9"/>
        <v>323.89999999999998</v>
      </c>
      <c r="O43" s="31">
        <f t="shared" si="10"/>
        <v>-0.65639882460228993</v>
      </c>
      <c r="Q43" s="107"/>
      <c r="S43" s="107"/>
      <c r="U43" s="107"/>
      <c r="W43" s="107"/>
    </row>
    <row r="44" spans="2:23" ht="39.6" x14ac:dyDescent="0.25">
      <c r="B44" s="46" t="s">
        <v>125</v>
      </c>
      <c r="C44" s="21"/>
      <c r="D44" s="22" t="s">
        <v>20</v>
      </c>
      <c r="E44" s="23"/>
      <c r="F44" s="24">
        <f>+'&gt;50 (100)'!F44</f>
        <v>2.7E-4</v>
      </c>
      <c r="G44" s="25">
        <f t="shared" ref="G44" si="13">$F$18</f>
        <v>255500</v>
      </c>
      <c r="H44" s="26">
        <f t="shared" si="7"/>
        <v>68.984999999999999</v>
      </c>
      <c r="I44" s="226"/>
      <c r="J44" s="227">
        <f>+'&gt;50 (100)'!J44</f>
        <v>0</v>
      </c>
      <c r="K44" s="25">
        <f t="shared" ref="K44" si="14">$F$18</f>
        <v>255500</v>
      </c>
      <c r="L44" s="26">
        <f t="shared" si="8"/>
        <v>0</v>
      </c>
      <c r="M44" s="226"/>
      <c r="N44" s="30">
        <f t="shared" si="9"/>
        <v>-68.984999999999999</v>
      </c>
      <c r="O44" s="31">
        <f t="shared" si="10"/>
        <v>-1</v>
      </c>
      <c r="Q44" s="107"/>
      <c r="S44" s="107"/>
      <c r="U44" s="107"/>
      <c r="W44" s="107"/>
    </row>
    <row r="45" spans="2:23" x14ac:dyDescent="0.25">
      <c r="B45" s="49" t="s">
        <v>25</v>
      </c>
      <c r="C45" s="21"/>
      <c r="D45" s="22" t="s">
        <v>58</v>
      </c>
      <c r="E45" s="23"/>
      <c r="F45" s="50">
        <f>'&gt;50 (100)'!F45</f>
        <v>2.632E-2</v>
      </c>
      <c r="G45" s="51">
        <f>+$F$19</f>
        <v>500</v>
      </c>
      <c r="H45" s="26">
        <f>G45*F45</f>
        <v>13.16</v>
      </c>
      <c r="I45" s="27"/>
      <c r="J45" s="52">
        <f>'&gt;50 (100)'!J45</f>
        <v>2.3820000000000001E-2</v>
      </c>
      <c r="K45" s="51">
        <f>+$F$19</f>
        <v>500</v>
      </c>
      <c r="L45" s="26">
        <f>K45*J45</f>
        <v>11.91</v>
      </c>
      <c r="M45" s="27"/>
      <c r="N45" s="30">
        <f>L45-H45</f>
        <v>-1.25</v>
      </c>
      <c r="O45" s="31">
        <f>IF((H45)=0,"",(N45/H45))</f>
        <v>-9.4984802431610935E-2</v>
      </c>
      <c r="Q45" s="107"/>
      <c r="S45" s="107"/>
      <c r="U45" s="107"/>
      <c r="W45" s="107"/>
    </row>
    <row r="46" spans="2:23" x14ac:dyDescent="0.25">
      <c r="B46" s="49" t="s">
        <v>26</v>
      </c>
      <c r="C46" s="21"/>
      <c r="D46" s="22"/>
      <c r="E46" s="23"/>
      <c r="F46" s="53">
        <f>IF(ISBLANK(D16)=TRUE, 0, IF(D16="TOU", 0.65*$F$57+0.17*$F$58+0.18*$F$59, IF(AND(D16="non-TOU", G61&gt;0), F61,F60)))</f>
        <v>8.2160000000000011E-2</v>
      </c>
      <c r="G46" s="54">
        <f>$F$18*(1+$F$72)-$F$18</f>
        <v>8559.25</v>
      </c>
      <c r="H46" s="26">
        <f t="shared" si="7"/>
        <v>703.22798000000012</v>
      </c>
      <c r="I46" s="27"/>
      <c r="J46" s="55">
        <f>0.65*$J$57+0.17*$J$58+0.18*$J$59</f>
        <v>8.2160000000000011E-2</v>
      </c>
      <c r="K46" s="54">
        <f>$F$18*(1+$J$72)-$F$18</f>
        <v>8559.25</v>
      </c>
      <c r="L46" s="26">
        <f t="shared" si="8"/>
        <v>703.22798000000012</v>
      </c>
      <c r="M46" s="27"/>
      <c r="N46" s="30">
        <f t="shared" si="9"/>
        <v>0</v>
      </c>
      <c r="O46" s="31">
        <f t="shared" si="10"/>
        <v>0</v>
      </c>
      <c r="Q46" s="107"/>
      <c r="S46" s="107"/>
      <c r="U46" s="107"/>
      <c r="W46" s="107"/>
    </row>
    <row r="47" spans="2:23" x14ac:dyDescent="0.25">
      <c r="B47" s="49" t="s">
        <v>27</v>
      </c>
      <c r="C47" s="21"/>
      <c r="D47" s="22" t="s">
        <v>17</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6.4" x14ac:dyDescent="0.25">
      <c r="B48" s="56" t="s">
        <v>28</v>
      </c>
      <c r="C48" s="57"/>
      <c r="D48" s="57"/>
      <c r="E48" s="57"/>
      <c r="F48" s="58"/>
      <c r="G48" s="59"/>
      <c r="H48" s="60">
        <f>SUM(H40:H47)+H39</f>
        <v>2181.0229800000002</v>
      </c>
      <c r="I48" s="40"/>
      <c r="J48" s="59"/>
      <c r="K48" s="61"/>
      <c r="L48" s="60">
        <f>SUM(L40:L47)+L39</f>
        <v>2954.88798</v>
      </c>
      <c r="M48" s="40"/>
      <c r="N48" s="43">
        <f t="shared" ref="N48:N65" si="15">L48-H48</f>
        <v>773.86499999999978</v>
      </c>
      <c r="O48" s="44">
        <f t="shared" si="10"/>
        <v>0.35481744442692653</v>
      </c>
      <c r="Q48" s="107"/>
      <c r="S48" s="107"/>
      <c r="U48" s="107"/>
      <c r="W48" s="107"/>
    </row>
    <row r="49" spans="2:23" x14ac:dyDescent="0.25">
      <c r="B49" s="27" t="s">
        <v>29</v>
      </c>
      <c r="C49" s="27"/>
      <c r="D49" s="62" t="s">
        <v>58</v>
      </c>
      <c r="E49" s="63"/>
      <c r="F49" s="28">
        <f>'&gt;50 (100)'!F49</f>
        <v>2.8016000000000001</v>
      </c>
      <c r="G49" s="64">
        <f>+$F$19</f>
        <v>500</v>
      </c>
      <c r="H49" s="26">
        <f>G49*F49</f>
        <v>1400.8</v>
      </c>
      <c r="I49" s="27"/>
      <c r="J49" s="28">
        <f>'&gt;50 (100)'!J49</f>
        <v>2.8473000000000002</v>
      </c>
      <c r="K49" s="64">
        <f>+$F$19</f>
        <v>500</v>
      </c>
      <c r="L49" s="26">
        <f>K49*J49</f>
        <v>1423.65</v>
      </c>
      <c r="M49" s="27"/>
      <c r="N49" s="30">
        <f t="shared" si="15"/>
        <v>22.850000000000136</v>
      </c>
      <c r="O49" s="31">
        <f t="shared" si="10"/>
        <v>1.6312107367218831E-2</v>
      </c>
      <c r="Q49" s="107"/>
      <c r="S49" s="107"/>
      <c r="U49" s="107"/>
      <c r="W49" s="107"/>
    </row>
    <row r="50" spans="2:23" ht="26.4" x14ac:dyDescent="0.25">
      <c r="B50" s="66" t="s">
        <v>30</v>
      </c>
      <c r="C50" s="27"/>
      <c r="D50" s="62" t="s">
        <v>58</v>
      </c>
      <c r="E50" s="63"/>
      <c r="F50" s="28">
        <f>'&gt;50 (100)'!F50</f>
        <v>1.8173999999999999</v>
      </c>
      <c r="G50" s="64">
        <f>G49</f>
        <v>500</v>
      </c>
      <c r="H50" s="26">
        <f>G50*F50</f>
        <v>908.69999999999993</v>
      </c>
      <c r="I50" s="27"/>
      <c r="J50" s="28">
        <f>'&gt;50 (100)'!J50</f>
        <v>1.8407</v>
      </c>
      <c r="K50" s="64">
        <f>K49</f>
        <v>500</v>
      </c>
      <c r="L50" s="26">
        <f>K50*J50</f>
        <v>920.35</v>
      </c>
      <c r="M50" s="27"/>
      <c r="N50" s="30">
        <f t="shared" si="15"/>
        <v>11.650000000000091</v>
      </c>
      <c r="O50" s="31">
        <f t="shared" si="10"/>
        <v>1.2820512820512922E-2</v>
      </c>
      <c r="Q50" s="107"/>
      <c r="S50" s="107"/>
      <c r="U50" s="107"/>
      <c r="W50" s="107"/>
    </row>
    <row r="51" spans="2:23" ht="26.4" x14ac:dyDescent="0.25">
      <c r="B51" s="56" t="s">
        <v>31</v>
      </c>
      <c r="C51" s="35"/>
      <c r="D51" s="35"/>
      <c r="E51" s="35"/>
      <c r="F51" s="67"/>
      <c r="G51" s="59"/>
      <c r="H51" s="60">
        <f>SUM(H48:H50)</f>
        <v>4490.5229799999997</v>
      </c>
      <c r="I51" s="68"/>
      <c r="J51" s="69"/>
      <c r="K51" s="59"/>
      <c r="L51" s="60">
        <f>SUM(L48:L50)</f>
        <v>5298.8879800000004</v>
      </c>
      <c r="M51" s="68"/>
      <c r="N51" s="43">
        <f t="shared" si="15"/>
        <v>808.36500000000069</v>
      </c>
      <c r="O51" s="44">
        <f t="shared" si="10"/>
        <v>0.18001578070089305</v>
      </c>
      <c r="Q51" s="102"/>
      <c r="S51" s="102"/>
      <c r="U51" s="102"/>
      <c r="W51" s="102"/>
    </row>
    <row r="52" spans="2:23" ht="26.4" x14ac:dyDescent="0.25">
      <c r="B52" s="71" t="s">
        <v>32</v>
      </c>
      <c r="C52" s="21"/>
      <c r="D52" s="22" t="s">
        <v>20</v>
      </c>
      <c r="E52" s="23"/>
      <c r="F52" s="72">
        <f>'&gt;50 (100)'!F52</f>
        <v>3.5999999999999999E-3</v>
      </c>
      <c r="G52" s="64">
        <f>+$F$18+G46</f>
        <v>264059.25</v>
      </c>
      <c r="H52" s="73">
        <f t="shared" ref="H52:H59" si="16">G52*F52</f>
        <v>950.61329999999998</v>
      </c>
      <c r="I52" s="27"/>
      <c r="J52" s="72">
        <f>F52</f>
        <v>3.5999999999999999E-3</v>
      </c>
      <c r="K52" s="64">
        <f>+$F$18+K46</f>
        <v>264059.25</v>
      </c>
      <c r="L52" s="73">
        <f t="shared" ref="L52:L59" si="17">K52*J52</f>
        <v>950.61329999999998</v>
      </c>
      <c r="M52" s="27"/>
      <c r="N52" s="30">
        <f t="shared" si="15"/>
        <v>0</v>
      </c>
      <c r="O52" s="74">
        <f t="shared" si="10"/>
        <v>0</v>
      </c>
      <c r="Q52" s="107"/>
      <c r="S52" s="107"/>
      <c r="U52" s="107"/>
      <c r="W52" s="107"/>
    </row>
    <row r="53" spans="2:23" ht="26.4" x14ac:dyDescent="0.25">
      <c r="B53" s="71" t="s">
        <v>33</v>
      </c>
      <c r="C53" s="21"/>
      <c r="D53" s="22" t="s">
        <v>20</v>
      </c>
      <c r="E53" s="23"/>
      <c r="F53" s="72">
        <f>'&gt;50 (100)'!F53</f>
        <v>2.9999999999999997E-4</v>
      </c>
      <c r="G53" s="64">
        <f>G52</f>
        <v>264059.25</v>
      </c>
      <c r="H53" s="73">
        <f t="shared" si="16"/>
        <v>79.217774999999989</v>
      </c>
      <c r="I53" s="27"/>
      <c r="J53" s="72">
        <f>F53</f>
        <v>2.9999999999999997E-4</v>
      </c>
      <c r="K53" s="64">
        <f>K52</f>
        <v>264059.25</v>
      </c>
      <c r="L53" s="73">
        <f t="shared" si="17"/>
        <v>79.217774999999989</v>
      </c>
      <c r="M53" s="27"/>
      <c r="N53" s="30">
        <f t="shared" si="15"/>
        <v>0</v>
      </c>
      <c r="O53" s="74">
        <f t="shared" si="10"/>
        <v>0</v>
      </c>
      <c r="Q53" s="107"/>
      <c r="S53" s="107"/>
      <c r="U53" s="107"/>
      <c r="W53" s="107"/>
    </row>
    <row r="54" spans="2:23" x14ac:dyDescent="0.25">
      <c r="B54" s="21" t="s">
        <v>34</v>
      </c>
      <c r="C54" s="21"/>
      <c r="D54" s="22" t="s">
        <v>17</v>
      </c>
      <c r="E54" s="23"/>
      <c r="F54" s="72">
        <f>'&gt;50 (100)'!F54</f>
        <v>0.25</v>
      </c>
      <c r="G54" s="25">
        <v>1</v>
      </c>
      <c r="H54" s="73">
        <f t="shared" si="16"/>
        <v>0.25</v>
      </c>
      <c r="I54" s="27"/>
      <c r="J54" s="72">
        <f>'&gt;50 (100)'!J54</f>
        <v>0.25</v>
      </c>
      <c r="K54" s="29">
        <v>1</v>
      </c>
      <c r="L54" s="73">
        <f t="shared" si="17"/>
        <v>0.25</v>
      </c>
      <c r="M54" s="27"/>
      <c r="N54" s="30">
        <f t="shared" si="15"/>
        <v>0</v>
      </c>
      <c r="O54" s="74">
        <f t="shared" si="10"/>
        <v>0</v>
      </c>
      <c r="Q54" s="107"/>
      <c r="S54" s="107"/>
      <c r="U54" s="107"/>
      <c r="W54" s="107"/>
    </row>
    <row r="55" spans="2:23" x14ac:dyDescent="0.25">
      <c r="B55" s="21" t="s">
        <v>120</v>
      </c>
      <c r="C55" s="21"/>
      <c r="D55" s="22"/>
      <c r="E55" s="23"/>
      <c r="F55" s="72">
        <f>'Proposed Rates'!D221</f>
        <v>0</v>
      </c>
      <c r="G55" s="64">
        <f>G52</f>
        <v>264059.25</v>
      </c>
      <c r="H55" s="73">
        <f>G55*F55</f>
        <v>0</v>
      </c>
      <c r="I55" s="27"/>
      <c r="J55" s="72">
        <f>F55</f>
        <v>0</v>
      </c>
      <c r="K55" s="64">
        <f>K52</f>
        <v>264059.25</v>
      </c>
      <c r="L55" s="73">
        <f>K55*J55</f>
        <v>0</v>
      </c>
      <c r="M55" s="27"/>
      <c r="N55" s="30"/>
      <c r="O55" s="74"/>
      <c r="Q55" s="107"/>
      <c r="S55" s="107"/>
      <c r="U55" s="107"/>
      <c r="W55" s="107"/>
    </row>
    <row r="56" spans="2:23" x14ac:dyDescent="0.25">
      <c r="B56" s="21" t="s">
        <v>35</v>
      </c>
      <c r="C56" s="21"/>
      <c r="D56" s="22"/>
      <c r="E56" s="23"/>
      <c r="F56" s="72">
        <f>'&gt;50 (100)'!F56</f>
        <v>6.94E-3</v>
      </c>
      <c r="G56" s="75">
        <f>$F$18</f>
        <v>255500</v>
      </c>
      <c r="H56" s="73">
        <f t="shared" si="16"/>
        <v>1773.17</v>
      </c>
      <c r="I56" s="27"/>
      <c r="J56" s="72">
        <f>+F56</f>
        <v>6.94E-3</v>
      </c>
      <c r="K56" s="76">
        <f>$F$18</f>
        <v>255500</v>
      </c>
      <c r="L56" s="73">
        <f t="shared" si="17"/>
        <v>1773.17</v>
      </c>
      <c r="M56" s="27"/>
      <c r="N56" s="30">
        <f t="shared" si="15"/>
        <v>0</v>
      </c>
      <c r="O56" s="74">
        <f t="shared" si="10"/>
        <v>0</v>
      </c>
      <c r="Q56" s="107"/>
      <c r="S56" s="107"/>
      <c r="U56" s="107"/>
      <c r="W56" s="107"/>
    </row>
    <row r="57" spans="2:23" x14ac:dyDescent="0.25">
      <c r="B57" s="49" t="s">
        <v>36</v>
      </c>
      <c r="C57" s="21"/>
      <c r="D57" s="22"/>
      <c r="E57" s="23"/>
      <c r="F57" s="72">
        <f>'&gt;50 (100)'!F57</f>
        <v>6.5000000000000002E-2</v>
      </c>
      <c r="G57" s="77">
        <f>0.65*$F$18</f>
        <v>166075</v>
      </c>
      <c r="H57" s="73">
        <f t="shared" si="16"/>
        <v>10794.875</v>
      </c>
      <c r="I57" s="27"/>
      <c r="J57" s="72">
        <f>F57</f>
        <v>6.5000000000000002E-2</v>
      </c>
      <c r="K57" s="77">
        <f>$G$57</f>
        <v>166075</v>
      </c>
      <c r="L57" s="73">
        <f t="shared" si="17"/>
        <v>10794.875</v>
      </c>
      <c r="M57" s="27"/>
      <c r="N57" s="30">
        <f t="shared" si="15"/>
        <v>0</v>
      </c>
      <c r="O57" s="74">
        <f t="shared" si="10"/>
        <v>0</v>
      </c>
      <c r="Q57" s="107"/>
      <c r="S57" s="107"/>
      <c r="U57" s="107"/>
      <c r="W57" s="107"/>
    </row>
    <row r="58" spans="2:23" x14ac:dyDescent="0.25">
      <c r="B58" s="49" t="s">
        <v>37</v>
      </c>
      <c r="C58" s="21"/>
      <c r="D58" s="22"/>
      <c r="E58" s="23"/>
      <c r="F58" s="72">
        <f>'&gt;50 (100)'!F58</f>
        <v>9.5000000000000001E-2</v>
      </c>
      <c r="G58" s="77">
        <f>0.17*$F$18</f>
        <v>43435</v>
      </c>
      <c r="H58" s="73">
        <f t="shared" si="16"/>
        <v>4126.3249999999998</v>
      </c>
      <c r="I58" s="27"/>
      <c r="J58" s="72">
        <f>F58</f>
        <v>9.5000000000000001E-2</v>
      </c>
      <c r="K58" s="77">
        <f>$G$58</f>
        <v>43435</v>
      </c>
      <c r="L58" s="73">
        <f t="shared" si="17"/>
        <v>4126.3249999999998</v>
      </c>
      <c r="M58" s="27"/>
      <c r="N58" s="30">
        <f t="shared" si="15"/>
        <v>0</v>
      </c>
      <c r="O58" s="74">
        <f t="shared" si="10"/>
        <v>0</v>
      </c>
      <c r="Q58" s="107"/>
      <c r="S58" s="107"/>
      <c r="U58" s="107"/>
      <c r="W58" s="107"/>
    </row>
    <row r="59" spans="2:23" x14ac:dyDescent="0.25">
      <c r="B59" s="11" t="s">
        <v>38</v>
      </c>
      <c r="C59" s="21"/>
      <c r="D59" s="22"/>
      <c r="E59" s="23"/>
      <c r="F59" s="72">
        <f>'&gt;50 (100)'!F59</f>
        <v>0.13200000000000001</v>
      </c>
      <c r="G59" s="77">
        <f>0.18*$F$18</f>
        <v>45990</v>
      </c>
      <c r="H59" s="73">
        <f t="shared" si="16"/>
        <v>6070.68</v>
      </c>
      <c r="I59" s="27"/>
      <c r="J59" s="72">
        <f>F59</f>
        <v>0.13200000000000001</v>
      </c>
      <c r="K59" s="77">
        <f>$G$59</f>
        <v>45990</v>
      </c>
      <c r="L59" s="73">
        <f t="shared" si="17"/>
        <v>6070.68</v>
      </c>
      <c r="M59" s="27"/>
      <c r="N59" s="30">
        <f t="shared" si="15"/>
        <v>0</v>
      </c>
      <c r="O59" s="74">
        <f t="shared" si="10"/>
        <v>0</v>
      </c>
      <c r="Q59" s="107"/>
      <c r="S59" s="107"/>
      <c r="U59" s="107"/>
      <c r="W59" s="107"/>
    </row>
    <row r="60" spans="2:23" s="85" customFormat="1" x14ac:dyDescent="0.25">
      <c r="B60" s="78" t="s">
        <v>39</v>
      </c>
      <c r="C60" s="79"/>
      <c r="D60" s="80"/>
      <c r="E60" s="81"/>
      <c r="F60" s="72">
        <f>'&gt;50 (100)'!F60</f>
        <v>7.6999999999999999E-2</v>
      </c>
      <c r="G60" s="82">
        <v>750</v>
      </c>
      <c r="H60" s="73">
        <f>G60*F60</f>
        <v>57.75</v>
      </c>
      <c r="I60" s="83"/>
      <c r="J60" s="72">
        <f>F60</f>
        <v>7.6999999999999999E-2</v>
      </c>
      <c r="K60" s="82">
        <f>$G$60</f>
        <v>750</v>
      </c>
      <c r="L60" s="73">
        <f>K60*J60</f>
        <v>57.75</v>
      </c>
      <c r="M60" s="83"/>
      <c r="N60" s="84">
        <f t="shared" si="15"/>
        <v>0</v>
      </c>
      <c r="O60" s="74">
        <f t="shared" si="10"/>
        <v>0</v>
      </c>
      <c r="Q60" s="143"/>
      <c r="R60" s="204"/>
      <c r="S60" s="143"/>
      <c r="T60" s="204"/>
      <c r="U60" s="143"/>
      <c r="V60" s="204"/>
      <c r="W60" s="143"/>
    </row>
    <row r="61" spans="2:23" s="85" customFormat="1" ht="13.8" thickBot="1" x14ac:dyDescent="0.3">
      <c r="B61" s="78" t="s">
        <v>40</v>
      </c>
      <c r="C61" s="79"/>
      <c r="D61" s="80"/>
      <c r="E61" s="81"/>
      <c r="F61" s="72">
        <f>'&gt;50 (100)'!F61</f>
        <v>0.09</v>
      </c>
      <c r="G61" s="82">
        <f>F18-G60</f>
        <v>254750</v>
      </c>
      <c r="H61" s="73">
        <f>G61*F61</f>
        <v>22927.5</v>
      </c>
      <c r="I61" s="83"/>
      <c r="J61" s="72">
        <f>F61</f>
        <v>0.09</v>
      </c>
      <c r="K61" s="82">
        <f>$G$61</f>
        <v>254750</v>
      </c>
      <c r="L61" s="73">
        <f>K61*J61</f>
        <v>22927.5</v>
      </c>
      <c r="M61" s="83"/>
      <c r="N61" s="84">
        <f t="shared" si="15"/>
        <v>0</v>
      </c>
      <c r="O61" s="74">
        <f t="shared" si="10"/>
        <v>0</v>
      </c>
      <c r="Q61" s="143"/>
      <c r="R61" s="204"/>
      <c r="S61" s="143"/>
      <c r="T61" s="204"/>
      <c r="U61" s="143"/>
      <c r="V61" s="204"/>
      <c r="W61" s="143"/>
    </row>
    <row r="62" spans="2:23" ht="8.25" customHeight="1" thickBot="1" x14ac:dyDescent="0.3">
      <c r="B62" s="86"/>
      <c r="C62" s="87"/>
      <c r="D62" s="88"/>
      <c r="E62" s="87"/>
      <c r="F62" s="89"/>
      <c r="G62" s="90"/>
      <c r="H62" s="91"/>
      <c r="I62" s="92"/>
      <c r="J62" s="89"/>
      <c r="K62" s="93"/>
      <c r="L62" s="91"/>
      <c r="M62" s="92"/>
      <c r="N62" s="94"/>
      <c r="O62" s="95"/>
      <c r="Q62" s="107"/>
      <c r="S62" s="107"/>
      <c r="U62" s="107"/>
      <c r="W62" s="107"/>
    </row>
    <row r="63" spans="2:23" x14ac:dyDescent="0.25">
      <c r="B63" s="96" t="s">
        <v>41</v>
      </c>
      <c r="C63" s="21"/>
      <c r="D63" s="21"/>
      <c r="E63" s="21"/>
      <c r="F63" s="97"/>
      <c r="G63" s="98"/>
      <c r="H63" s="99">
        <f>SUM(H52:H59,H51)</f>
        <v>28285.654054999999</v>
      </c>
      <c r="I63" s="100"/>
      <c r="J63" s="101"/>
      <c r="K63" s="101"/>
      <c r="L63" s="99">
        <f>SUM(L52:L59,L51)</f>
        <v>29094.019055000001</v>
      </c>
      <c r="M63" s="102"/>
      <c r="N63" s="103">
        <f t="shared" ref="N63" si="18">L63-H63</f>
        <v>808.3650000000016</v>
      </c>
      <c r="O63" s="104">
        <f t="shared" ref="O63" si="19">IF((H63)=0,"",(N63/H63))</f>
        <v>2.8578621460482314E-2</v>
      </c>
      <c r="Q63" s="102"/>
      <c r="S63" s="102"/>
      <c r="U63" s="102"/>
      <c r="W63" s="102"/>
    </row>
    <row r="64" spans="2:23" x14ac:dyDescent="0.25">
      <c r="B64" s="105" t="s">
        <v>42</v>
      </c>
      <c r="C64" s="21"/>
      <c r="D64" s="21"/>
      <c r="E64" s="21"/>
      <c r="F64" s="106">
        <v>0.13</v>
      </c>
      <c r="G64" s="107"/>
      <c r="H64" s="108">
        <f>H63*F64</f>
        <v>3677.13502715</v>
      </c>
      <c r="I64" s="109"/>
      <c r="J64" s="110">
        <v>0.13</v>
      </c>
      <c r="K64" s="109"/>
      <c r="L64" s="111">
        <f>L63*J64</f>
        <v>3782.22247715</v>
      </c>
      <c r="M64" s="112"/>
      <c r="N64" s="113">
        <f t="shared" si="15"/>
        <v>105.08744999999999</v>
      </c>
      <c r="O64" s="114">
        <f t="shared" si="10"/>
        <v>2.8578621460482255E-2</v>
      </c>
      <c r="Q64" s="112"/>
      <c r="S64" s="112"/>
      <c r="U64" s="112"/>
      <c r="W64" s="112"/>
    </row>
    <row r="65" spans="1:23" ht="13.8" thickBot="1" x14ac:dyDescent="0.3">
      <c r="B65" s="115" t="s">
        <v>43</v>
      </c>
      <c r="C65" s="21"/>
      <c r="D65" s="21"/>
      <c r="E65" s="21"/>
      <c r="F65" s="116"/>
      <c r="G65" s="107"/>
      <c r="H65" s="99">
        <f>H63+H64</f>
        <v>31962.78908215</v>
      </c>
      <c r="I65" s="109"/>
      <c r="J65" s="109"/>
      <c r="K65" s="109"/>
      <c r="L65" s="212">
        <f>L63+L64</f>
        <v>32876.241532150001</v>
      </c>
      <c r="M65" s="112"/>
      <c r="N65" s="103">
        <f t="shared" si="15"/>
        <v>913.45245000000068</v>
      </c>
      <c r="O65" s="104">
        <f t="shared" si="10"/>
        <v>2.8578621460482279E-2</v>
      </c>
      <c r="Q65" s="112"/>
      <c r="S65" s="112"/>
      <c r="U65" s="112"/>
      <c r="W65" s="112"/>
    </row>
    <row r="66" spans="1: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1:23" s="85" customFormat="1" x14ac:dyDescent="0.25">
      <c r="B67" s="124" t="s">
        <v>44</v>
      </c>
      <c r="C67" s="79"/>
      <c r="D67" s="79"/>
      <c r="E67" s="79"/>
      <c r="F67" s="125"/>
      <c r="G67" s="126"/>
      <c r="H67" s="127">
        <f>SUM(H60:H61,H51,H52:H56)</f>
        <v>30279.024055000002</v>
      </c>
      <c r="I67" s="128"/>
      <c r="J67" s="129"/>
      <c r="K67" s="129"/>
      <c r="L67" s="127">
        <f>SUM(L60:L61,L51,L52:L56)</f>
        <v>31087.389055</v>
      </c>
      <c r="M67" s="130"/>
      <c r="N67" s="131">
        <f t="shared" ref="N67:N69" si="20">L67-H67</f>
        <v>808.36499999999796</v>
      </c>
      <c r="O67" s="104">
        <f t="shared" ref="O67:O69" si="21">IF((H67)=0,"",(N67/H67))</f>
        <v>2.6697194682749753E-2</v>
      </c>
      <c r="Q67" s="130"/>
      <c r="R67" s="204"/>
      <c r="S67" s="130"/>
      <c r="T67" s="204"/>
      <c r="U67" s="130"/>
      <c r="V67" s="204"/>
      <c r="W67" s="130"/>
    </row>
    <row r="68" spans="1:23" s="85" customFormat="1" x14ac:dyDescent="0.25">
      <c r="B68" s="132" t="s">
        <v>42</v>
      </c>
      <c r="C68" s="79"/>
      <c r="D68" s="79"/>
      <c r="E68" s="79"/>
      <c r="F68" s="133">
        <v>0.13</v>
      </c>
      <c r="G68" s="126"/>
      <c r="H68" s="134">
        <f>H67*F68</f>
        <v>3936.2731271500002</v>
      </c>
      <c r="I68" s="135"/>
      <c r="J68" s="136">
        <v>0.13</v>
      </c>
      <c r="K68" s="137"/>
      <c r="L68" s="138">
        <f>L67*J68</f>
        <v>4041.3605771500002</v>
      </c>
      <c r="M68" s="139"/>
      <c r="N68" s="140">
        <f t="shared" si="20"/>
        <v>105.08744999999999</v>
      </c>
      <c r="O68" s="114">
        <f t="shared" si="21"/>
        <v>2.6697194682749819E-2</v>
      </c>
      <c r="Q68" s="139"/>
      <c r="R68" s="204"/>
      <c r="S68" s="139"/>
      <c r="T68" s="204"/>
      <c r="U68" s="139"/>
      <c r="V68" s="204"/>
      <c r="W68" s="139"/>
    </row>
    <row r="69" spans="1:23" s="85" customFormat="1" ht="13.8" thickBot="1" x14ac:dyDescent="0.3">
      <c r="B69" s="141" t="s">
        <v>43</v>
      </c>
      <c r="C69" s="79"/>
      <c r="D69" s="79"/>
      <c r="E69" s="79"/>
      <c r="F69" s="142"/>
      <c r="G69" s="143"/>
      <c r="H69" s="127">
        <f>H67+H68</f>
        <v>34215.297182150003</v>
      </c>
      <c r="I69" s="135"/>
      <c r="J69" s="135"/>
      <c r="K69" s="135"/>
      <c r="L69" s="211">
        <f>L67+L68</f>
        <v>35128.74963215</v>
      </c>
      <c r="M69" s="139"/>
      <c r="N69" s="131">
        <f t="shared" si="20"/>
        <v>913.45244999999704</v>
      </c>
      <c r="O69" s="104">
        <f t="shared" si="21"/>
        <v>2.6697194682749736E-2</v>
      </c>
      <c r="Q69" s="139"/>
      <c r="R69" s="204"/>
      <c r="S69" s="139"/>
      <c r="T69" s="204"/>
      <c r="U69" s="139"/>
      <c r="V69" s="204"/>
      <c r="W69" s="139"/>
    </row>
    <row r="70" spans="1:23" s="85" customFormat="1" ht="8.25" customHeight="1" thickBot="1" x14ac:dyDescent="0.3">
      <c r="B70" s="117"/>
      <c r="C70" s="118"/>
      <c r="D70" s="119"/>
      <c r="E70" s="118"/>
      <c r="F70" s="144"/>
      <c r="G70" s="145"/>
      <c r="H70" s="146"/>
      <c r="I70" s="147"/>
      <c r="J70" s="144"/>
      <c r="K70" s="120"/>
      <c r="L70" s="148"/>
      <c r="M70" s="121"/>
      <c r="N70" s="149"/>
      <c r="O70" s="95"/>
      <c r="Q70" s="143"/>
      <c r="R70" s="204"/>
      <c r="S70" s="143"/>
      <c r="T70" s="204"/>
      <c r="U70" s="143"/>
      <c r="V70" s="204"/>
      <c r="W70" s="143"/>
    </row>
    <row r="71" spans="1:23" x14ac:dyDescent="0.25">
      <c r="L71" s="150"/>
    </row>
    <row r="72" spans="1:23" x14ac:dyDescent="0.25">
      <c r="B72" s="12" t="s">
        <v>45</v>
      </c>
      <c r="F72" s="151">
        <f>'&gt;50 (100)'!F72</f>
        <v>3.3500000000000002E-2</v>
      </c>
      <c r="J72" s="151">
        <f>+'Res (100)'!J74</f>
        <v>3.3500000000000002E-2</v>
      </c>
    </row>
    <row r="74" spans="1:23" ht="13.5" customHeight="1" x14ac:dyDescent="0.25">
      <c r="Q74" s="202"/>
      <c r="R74" s="202"/>
      <c r="S74" s="6"/>
      <c r="T74" s="6"/>
      <c r="U74" s="6"/>
      <c r="V74" s="6"/>
      <c r="W74" s="6"/>
    </row>
    <row r="75" spans="1:23" ht="12" customHeight="1" x14ac:dyDescent="0.25">
      <c r="A75" s="6" t="s">
        <v>46</v>
      </c>
      <c r="Q75" s="202"/>
      <c r="R75" s="202"/>
      <c r="S75" s="6"/>
      <c r="T75" s="6"/>
      <c r="U75" s="6"/>
      <c r="V75" s="6"/>
      <c r="W75" s="6"/>
    </row>
    <row r="76" spans="1:23" x14ac:dyDescent="0.25">
      <c r="A76" s="6" t="s">
        <v>47</v>
      </c>
      <c r="Q76" s="202"/>
      <c r="R76" s="202"/>
      <c r="S76" s="6"/>
      <c r="T76" s="6"/>
      <c r="U76" s="6"/>
      <c r="V76" s="6"/>
      <c r="W76" s="6"/>
    </row>
    <row r="77" spans="1:23" x14ac:dyDescent="0.25">
      <c r="Q77" s="202"/>
      <c r="R77" s="202"/>
      <c r="S77" s="6"/>
      <c r="T77" s="6"/>
      <c r="U77" s="6"/>
      <c r="V77" s="6"/>
      <c r="W77" s="6"/>
    </row>
    <row r="78" spans="1:23" x14ac:dyDescent="0.25">
      <c r="A78" s="153" t="s">
        <v>133</v>
      </c>
      <c r="Q78" s="202"/>
      <c r="R78" s="202"/>
      <c r="S78" s="6"/>
      <c r="T78" s="6"/>
      <c r="U78" s="6"/>
      <c r="V78" s="6"/>
      <c r="W78" s="6"/>
    </row>
    <row r="79" spans="1:23" x14ac:dyDescent="0.25">
      <c r="A79" s="11" t="s">
        <v>48</v>
      </c>
      <c r="Q79" s="202"/>
      <c r="R79" s="202"/>
      <c r="S79" s="6"/>
      <c r="T79" s="6"/>
      <c r="U79" s="6"/>
      <c r="V79" s="6"/>
      <c r="W79" s="6"/>
    </row>
    <row r="80" spans="1:23" x14ac:dyDescent="0.25">
      <c r="Q80" s="202"/>
      <c r="R80" s="202"/>
      <c r="S80" s="6"/>
      <c r="T80" s="6"/>
      <c r="U80" s="6"/>
      <c r="V80" s="6"/>
      <c r="W80" s="6"/>
    </row>
    <row r="81" spans="1:23" x14ac:dyDescent="0.25">
      <c r="A81" s="6" t="s">
        <v>132</v>
      </c>
      <c r="Q81" s="202"/>
      <c r="R81" s="202"/>
      <c r="S81" s="6"/>
      <c r="T81" s="6"/>
      <c r="U81" s="6"/>
      <c r="V81" s="6"/>
      <c r="W81" s="6"/>
    </row>
    <row r="82" spans="1:23" x14ac:dyDescent="0.25">
      <c r="A82" s="6" t="s">
        <v>49</v>
      </c>
      <c r="Q82" s="202"/>
      <c r="R82" s="202"/>
      <c r="S82" s="6"/>
      <c r="T82" s="6"/>
      <c r="U82" s="6"/>
      <c r="V82" s="6"/>
      <c r="W82" s="6"/>
    </row>
    <row r="83" spans="1:23" x14ac:dyDescent="0.25">
      <c r="A83" s="6" t="s">
        <v>50</v>
      </c>
      <c r="Q83" s="202"/>
      <c r="R83" s="202"/>
      <c r="S83" s="6"/>
      <c r="T83" s="6"/>
      <c r="U83" s="6"/>
      <c r="V83" s="6"/>
      <c r="W83" s="6"/>
    </row>
    <row r="84" spans="1:23" x14ac:dyDescent="0.25">
      <c r="A84" s="6" t="s">
        <v>51</v>
      </c>
      <c r="Q84" s="202"/>
      <c r="R84" s="202"/>
      <c r="S84" s="6"/>
      <c r="T84" s="6"/>
      <c r="U84" s="6"/>
      <c r="V84" s="6"/>
      <c r="W84" s="6"/>
    </row>
    <row r="85" spans="1:23" x14ac:dyDescent="0.25">
      <c r="A85" s="6" t="s">
        <v>52</v>
      </c>
      <c r="Q85" s="202"/>
      <c r="R85" s="202"/>
      <c r="S85" s="6"/>
      <c r="T85" s="6"/>
      <c r="U85" s="6"/>
      <c r="V85" s="6"/>
      <c r="W85" s="6"/>
    </row>
    <row r="86" spans="1:23" x14ac:dyDescent="0.25">
      <c r="Q86" s="202"/>
      <c r="R86" s="202"/>
      <c r="S86" s="6"/>
      <c r="T86" s="6"/>
      <c r="U86" s="6"/>
      <c r="V86" s="6"/>
      <c r="W86" s="6"/>
    </row>
    <row r="87" spans="1:23" x14ac:dyDescent="0.25">
      <c r="A87" s="152"/>
      <c r="B87" s="6" t="s">
        <v>53</v>
      </c>
      <c r="Q87" s="202"/>
      <c r="R87" s="202"/>
      <c r="S87" s="6"/>
      <c r="T87" s="6"/>
      <c r="U87" s="6"/>
      <c r="V87" s="6"/>
      <c r="W87" s="6"/>
    </row>
    <row r="88" spans="1:23" x14ac:dyDescent="0.25">
      <c r="Q88" s="202"/>
      <c r="R88" s="202"/>
      <c r="S88" s="6"/>
      <c r="T88" s="6"/>
      <c r="U88" s="6"/>
      <c r="V88" s="6"/>
      <c r="W88" s="6"/>
    </row>
    <row r="89" spans="1:23" x14ac:dyDescent="0.25">
      <c r="B89" s="153" t="s">
        <v>54</v>
      </c>
      <c r="Q89" s="202"/>
      <c r="R89" s="202"/>
      <c r="S89" s="6"/>
      <c r="T89" s="6"/>
      <c r="U89" s="6"/>
      <c r="V89" s="6"/>
      <c r="W89"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0 D66 D23:D38 D52:D62 D40:D47 D49:D50">
      <formula1>"Monthly, per kWh, per kW"</formula1>
    </dataValidation>
    <dataValidation type="list" allowBlank="1" showInputMessage="1" showErrorMessage="1" sqref="E49:E50 E70 E66 E52:E62 E23:E38 E40:E47">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3</xdr:col>
                    <xdr:colOff>487680</xdr:colOff>
                    <xdr:row>9</xdr:row>
                    <xdr:rowOff>198120</xdr:rowOff>
                  </from>
                  <to>
                    <xdr:col>5</xdr:col>
                    <xdr:colOff>655320</xdr:colOff>
                    <xdr:row>10</xdr:row>
                    <xdr:rowOff>91440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5</xdr:col>
                    <xdr:colOff>441960</xdr:colOff>
                    <xdr:row>9</xdr:row>
                    <xdr:rowOff>167640</xdr:rowOff>
                  </from>
                  <to>
                    <xdr:col>9</xdr:col>
                    <xdr:colOff>525780</xdr:colOff>
                    <xdr:row>10</xdr:row>
                    <xdr:rowOff>160020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W89"/>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11.44140625" style="6" bestFit="1" customWidth="1"/>
    <col min="9" max="9" width="2.88671875" style="6" customWidth="1"/>
    <col min="10" max="10" width="10.88671875" style="6" bestFit="1" customWidth="1"/>
    <col min="11" max="11" width="7.44140625" style="6" bestFit="1" customWidth="1"/>
    <col min="12" max="12" width="11.44140625" style="6" bestFit="1" customWidth="1"/>
    <col min="13" max="13" width="2.88671875" style="6" customWidth="1"/>
    <col min="14" max="14" width="10.44140625" style="6" bestFit="1" customWidth="1"/>
    <col min="15" max="15" width="10" style="6" bestFit="1" customWidth="1"/>
    <col min="16" max="16" width="3.88671875" style="6" customWidth="1"/>
    <col min="17" max="17" width="2.6640625" style="203" bestFit="1" customWidth="1"/>
    <col min="18" max="18" width="4.5546875" style="203" customWidth="1"/>
    <col min="19" max="19" width="2.6640625" style="203" bestFit="1" customWidth="1"/>
    <col min="20" max="20" width="4.5546875" style="203" customWidth="1"/>
    <col min="21" max="21" width="2.6640625" style="203" bestFit="1"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56</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f>51100*5</f>
        <v>255500</v>
      </c>
      <c r="G18" s="12" t="s">
        <v>6</v>
      </c>
    </row>
    <row r="19" spans="2:23" x14ac:dyDescent="0.25">
      <c r="B19" s="11"/>
      <c r="F19" s="13">
        <v>1000</v>
      </c>
      <c r="G19" s="6" t="s">
        <v>57</v>
      </c>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+'&gt;50 (100)'!F23</f>
        <v>200</v>
      </c>
      <c r="G23" s="25">
        <v>1</v>
      </c>
      <c r="H23" s="26">
        <f>G23*F23</f>
        <v>200</v>
      </c>
      <c r="I23" s="27"/>
      <c r="J23" s="24">
        <f>+'&gt;50 (100)'!J23</f>
        <v>200</v>
      </c>
      <c r="K23" s="29">
        <v>1</v>
      </c>
      <c r="L23" s="26">
        <f>K23*J23</f>
        <v>200</v>
      </c>
      <c r="M23" s="27"/>
      <c r="N23" s="30">
        <f>L23-H23</f>
        <v>0</v>
      </c>
      <c r="O23" s="31">
        <f>IF((H23)=0,"",(N23/H23))</f>
        <v>0</v>
      </c>
      <c r="Q23" s="107"/>
      <c r="S23" s="107"/>
      <c r="U23" s="107"/>
      <c r="W23" s="107"/>
    </row>
    <row r="24" spans="2:23" x14ac:dyDescent="0.25">
      <c r="B24" s="21" t="s">
        <v>18</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5">
      <c r="B29" s="21" t="s">
        <v>19</v>
      </c>
      <c r="C29" s="21"/>
      <c r="D29" s="22" t="s">
        <v>58</v>
      </c>
      <c r="E29" s="23"/>
      <c r="F29" s="24">
        <f>+'&gt;50 (100)'!F29</f>
        <v>4.3244999999999996</v>
      </c>
      <c r="G29" s="51">
        <f>+$F$19</f>
        <v>1000</v>
      </c>
      <c r="H29" s="26">
        <f t="shared" si="0"/>
        <v>4324.5</v>
      </c>
      <c r="I29" s="27"/>
      <c r="J29" s="24">
        <f>+'&gt;50 (100)'!J29</f>
        <v>4.5850999999999997</v>
      </c>
      <c r="K29" s="51">
        <f>+$F$19</f>
        <v>1000</v>
      </c>
      <c r="L29" s="26">
        <f t="shared" si="1"/>
        <v>4585.0999999999995</v>
      </c>
      <c r="M29" s="27"/>
      <c r="N29" s="30">
        <f t="shared" si="2"/>
        <v>260.59999999999945</v>
      </c>
      <c r="O29" s="31">
        <f t="shared" si="3"/>
        <v>6.0261301884610811E-2</v>
      </c>
      <c r="Q29" s="107"/>
      <c r="S29" s="107"/>
      <c r="U29" s="107"/>
      <c r="W29" s="107"/>
    </row>
    <row r="30" spans="2:23" x14ac:dyDescent="0.25">
      <c r="B30" s="21" t="s">
        <v>21</v>
      </c>
      <c r="C30" s="21"/>
      <c r="D30" s="22"/>
      <c r="E30" s="23"/>
      <c r="F30" s="24"/>
      <c r="G30" s="25">
        <f t="shared" ref="G30" si="4">$F$18</f>
        <v>255500</v>
      </c>
      <c r="H30" s="26">
        <f t="shared" si="0"/>
        <v>0</v>
      </c>
      <c r="I30" s="27"/>
      <c r="J30" s="24"/>
      <c r="K30" s="25">
        <f t="shared" ref="K30:K38" si="5">$F$18</f>
        <v>255500</v>
      </c>
      <c r="L30" s="26">
        <f t="shared" si="1"/>
        <v>0</v>
      </c>
      <c r="M30" s="27"/>
      <c r="N30" s="30">
        <f t="shared" si="2"/>
        <v>0</v>
      </c>
      <c r="O30" s="31" t="str">
        <f t="shared" si="3"/>
        <v/>
      </c>
      <c r="Q30" s="107"/>
      <c r="S30" s="107"/>
      <c r="U30" s="107"/>
      <c r="W30" s="107"/>
    </row>
    <row r="31" spans="2:23" x14ac:dyDescent="0.25">
      <c r="B31" s="21" t="s">
        <v>22</v>
      </c>
      <c r="C31" s="21"/>
      <c r="D31" s="22" t="s">
        <v>58</v>
      </c>
      <c r="E31" s="23"/>
      <c r="F31" s="24">
        <f>+'&gt;50 (100)'!F31</f>
        <v>0</v>
      </c>
      <c r="G31" s="51">
        <f>+$F$19</f>
        <v>1000</v>
      </c>
      <c r="H31" s="26">
        <f t="shared" si="0"/>
        <v>0</v>
      </c>
      <c r="I31" s="27"/>
      <c r="J31" s="24">
        <f>+'&gt;50 (100)'!J31</f>
        <v>0</v>
      </c>
      <c r="K31" s="51">
        <f>+$F$19</f>
        <v>1000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255500</v>
      </c>
      <c r="H32" s="26">
        <f t="shared" si="0"/>
        <v>0</v>
      </c>
      <c r="I32" s="27"/>
      <c r="J32" s="28"/>
      <c r="K32" s="25">
        <f t="shared" si="5"/>
        <v>255500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255500</v>
      </c>
      <c r="H33" s="26">
        <f t="shared" si="0"/>
        <v>0</v>
      </c>
      <c r="I33" s="27"/>
      <c r="J33" s="28"/>
      <c r="K33" s="25">
        <f t="shared" si="5"/>
        <v>255500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255500</v>
      </c>
      <c r="H34" s="26">
        <f t="shared" si="0"/>
        <v>0</v>
      </c>
      <c r="I34" s="27"/>
      <c r="J34" s="28"/>
      <c r="K34" s="25">
        <f t="shared" si="5"/>
        <v>255500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255500</v>
      </c>
      <c r="H35" s="26">
        <f t="shared" si="0"/>
        <v>0</v>
      </c>
      <c r="I35" s="27"/>
      <c r="J35" s="28"/>
      <c r="K35" s="25">
        <f t="shared" si="5"/>
        <v>255500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255500</v>
      </c>
      <c r="H36" s="26">
        <f t="shared" si="0"/>
        <v>0</v>
      </c>
      <c r="I36" s="27"/>
      <c r="J36" s="28"/>
      <c r="K36" s="25">
        <f t="shared" si="5"/>
        <v>255500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255500</v>
      </c>
      <c r="H37" s="26">
        <f t="shared" si="0"/>
        <v>0</v>
      </c>
      <c r="I37" s="27"/>
      <c r="J37" s="28"/>
      <c r="K37" s="25">
        <f t="shared" si="5"/>
        <v>255500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255500</v>
      </c>
      <c r="H38" s="26">
        <f t="shared" si="0"/>
        <v>0</v>
      </c>
      <c r="I38" s="27"/>
      <c r="J38" s="28"/>
      <c r="K38" s="25">
        <f t="shared" si="5"/>
        <v>255500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4524.5</v>
      </c>
      <c r="I39" s="40"/>
      <c r="J39" s="41"/>
      <c r="K39" s="42"/>
      <c r="L39" s="39">
        <f>SUM(L23:L38)</f>
        <v>4785.0999999999995</v>
      </c>
      <c r="M39" s="40"/>
      <c r="N39" s="43">
        <f t="shared" si="2"/>
        <v>260.59999999999945</v>
      </c>
      <c r="O39" s="44">
        <f t="shared" si="3"/>
        <v>5.7597524588352184E-2</v>
      </c>
      <c r="Q39" s="107"/>
      <c r="R39" s="203"/>
      <c r="S39" s="107"/>
      <c r="T39" s="203"/>
      <c r="U39" s="107"/>
      <c r="V39" s="203"/>
      <c r="W39" s="107"/>
    </row>
    <row r="40" spans="2:23" ht="26.4" x14ac:dyDescent="0.25">
      <c r="B40" s="46" t="s">
        <v>24</v>
      </c>
      <c r="C40" s="21"/>
      <c r="D40" s="22" t="s">
        <v>58</v>
      </c>
      <c r="E40" s="23"/>
      <c r="F40" s="24">
        <f>'Proposed Rates'!D40</f>
        <v>1.17E-2</v>
      </c>
      <c r="G40" s="51">
        <f>+$F$19</f>
        <v>1000</v>
      </c>
      <c r="H40" s="26">
        <f>G40*F40</f>
        <v>11.700000000000001</v>
      </c>
      <c r="I40" s="27"/>
      <c r="J40" s="24">
        <f>+'&gt;50 (100)'!J40</f>
        <v>-0.16650000000000001</v>
      </c>
      <c r="K40" s="224">
        <f>+$F$19</f>
        <v>1000</v>
      </c>
      <c r="L40" s="26">
        <f>K40*J40</f>
        <v>-166.5</v>
      </c>
      <c r="M40" s="27"/>
      <c r="N40" s="30">
        <f>L40-H40</f>
        <v>-178.2</v>
      </c>
      <c r="O40" s="31">
        <f>IF((H40)=0,"",(N40/H40))</f>
        <v>-15.230769230769228</v>
      </c>
      <c r="Q40" s="107"/>
      <c r="S40" s="107"/>
      <c r="U40" s="107"/>
      <c r="W40" s="107"/>
    </row>
    <row r="41" spans="2:23" ht="39.6" x14ac:dyDescent="0.25">
      <c r="B41" s="154" t="s">
        <v>59</v>
      </c>
      <c r="C41" s="21"/>
      <c r="D41" s="22" t="s">
        <v>20</v>
      </c>
      <c r="E41" s="23"/>
      <c r="F41" s="24">
        <f>'Proposed Rates'!D54</f>
        <v>1.29E-2</v>
      </c>
      <c r="G41" s="51">
        <f>+F19</f>
        <v>1000</v>
      </c>
      <c r="H41" s="26">
        <f t="shared" ref="H41:H46" si="7">G41*F41</f>
        <v>12.9</v>
      </c>
      <c r="I41" s="47"/>
      <c r="J41" s="24">
        <f>+'&gt;50 (100)'!J41</f>
        <v>0</v>
      </c>
      <c r="K41" s="25">
        <f>+$G$41</f>
        <v>1000</v>
      </c>
      <c r="L41" s="26">
        <f t="shared" ref="L41:L46" si="8">K41*J41</f>
        <v>0</v>
      </c>
      <c r="M41" s="48"/>
      <c r="N41" s="30">
        <f t="shared" ref="N41:N46" si="9">L41-H41</f>
        <v>-12.9</v>
      </c>
      <c r="O41" s="31">
        <f t="shared" ref="O41:O65" si="10">IF((H41)=0,"",(N41/H41))</f>
        <v>-1</v>
      </c>
      <c r="Q41" s="107"/>
      <c r="S41" s="107"/>
      <c r="U41" s="107"/>
      <c r="W41" s="107"/>
    </row>
    <row r="42" spans="2:23" ht="39.6" x14ac:dyDescent="0.25">
      <c r="B42" s="46" t="str">
        <f>+'&gt;50 (100)'!B42</f>
        <v xml:space="preserve">Deferral/Variance Account Disposition Rate Rider -  Global Adjustment </v>
      </c>
      <c r="C42" s="21"/>
      <c r="D42" s="22" t="s">
        <v>20</v>
      </c>
      <c r="E42" s="23"/>
      <c r="F42" s="24">
        <f>'Proposed Rates'!D83</f>
        <v>-1.9E-3</v>
      </c>
      <c r="G42" s="25">
        <f t="shared" ref="G42" si="11">$F$18</f>
        <v>255500</v>
      </c>
      <c r="H42" s="26">
        <f t="shared" si="7"/>
        <v>-485.45</v>
      </c>
      <c r="I42" s="47"/>
      <c r="J42" s="24">
        <f>+'&gt;50 (100)'!J42</f>
        <v>0</v>
      </c>
      <c r="K42" s="25">
        <f t="shared" ref="K42" si="12">$F$18</f>
        <v>255500</v>
      </c>
      <c r="L42" s="26">
        <f t="shared" si="8"/>
        <v>0</v>
      </c>
      <c r="M42" s="48"/>
      <c r="N42" s="30">
        <f t="shared" si="9"/>
        <v>485.45</v>
      </c>
      <c r="O42" s="31">
        <f t="shared" si="10"/>
        <v>-1</v>
      </c>
      <c r="Q42" s="107"/>
      <c r="S42" s="107"/>
      <c r="U42" s="107"/>
      <c r="W42" s="107"/>
    </row>
    <row r="43" spans="2:23" ht="39.6" x14ac:dyDescent="0.25">
      <c r="B43" s="46" t="str">
        <f>+'&gt;50 (100)'!B43</f>
        <v>Deferral / Variance Accounts Balances (excluding Global Adj.) - NON-WMP</v>
      </c>
      <c r="C43" s="21"/>
      <c r="D43" s="22" t="s">
        <v>58</v>
      </c>
      <c r="E43" s="23"/>
      <c r="F43" s="24">
        <f>'Proposed Rates'!D99</f>
        <v>-0.9869</v>
      </c>
      <c r="G43" s="51">
        <f>$F$19</f>
        <v>1000</v>
      </c>
      <c r="H43" s="26">
        <f t="shared" si="7"/>
        <v>-986.9</v>
      </c>
      <c r="I43" s="47"/>
      <c r="J43" s="24">
        <f>+'&gt;50 (100)'!J43</f>
        <v>-0.33910000000000001</v>
      </c>
      <c r="K43" s="25">
        <f>+$G$41</f>
        <v>1000</v>
      </c>
      <c r="L43" s="26">
        <f t="shared" si="8"/>
        <v>-339.1</v>
      </c>
      <c r="M43" s="48"/>
      <c r="N43" s="30">
        <f t="shared" si="9"/>
        <v>647.79999999999995</v>
      </c>
      <c r="O43" s="31">
        <f t="shared" si="10"/>
        <v>-0.65639882460228993</v>
      </c>
      <c r="Q43" s="107"/>
      <c r="S43" s="107"/>
      <c r="U43" s="107"/>
      <c r="W43" s="107"/>
    </row>
    <row r="44" spans="2:23" ht="39.6" x14ac:dyDescent="0.25">
      <c r="B44" s="46" t="s">
        <v>125</v>
      </c>
      <c r="C44" s="21"/>
      <c r="D44" s="22" t="s">
        <v>20</v>
      </c>
      <c r="E44" s="23"/>
      <c r="F44" s="24">
        <f>+'&gt;50 (100)'!F44</f>
        <v>2.7E-4</v>
      </c>
      <c r="G44" s="25">
        <f t="shared" ref="G44" si="13">$F$18</f>
        <v>255500</v>
      </c>
      <c r="H44" s="26">
        <f t="shared" si="7"/>
        <v>68.984999999999999</v>
      </c>
      <c r="I44" s="226"/>
      <c r="J44" s="227">
        <f>+'&gt;50 (100)'!J44</f>
        <v>0</v>
      </c>
      <c r="K44" s="25">
        <f t="shared" ref="K44" si="14">$F$18</f>
        <v>255500</v>
      </c>
      <c r="L44" s="26">
        <f t="shared" si="8"/>
        <v>0</v>
      </c>
      <c r="M44" s="226"/>
      <c r="N44" s="30">
        <f t="shared" si="9"/>
        <v>-68.984999999999999</v>
      </c>
      <c r="O44" s="31">
        <f t="shared" si="10"/>
        <v>-1</v>
      </c>
      <c r="Q44" s="107"/>
      <c r="S44" s="107"/>
      <c r="U44" s="107"/>
      <c r="W44" s="107"/>
    </row>
    <row r="45" spans="2:23" x14ac:dyDescent="0.25">
      <c r="B45" s="49" t="s">
        <v>25</v>
      </c>
      <c r="C45" s="21"/>
      <c r="D45" s="22" t="s">
        <v>58</v>
      </c>
      <c r="E45" s="23"/>
      <c r="F45" s="50">
        <f>'&gt;50 (100)'!F45</f>
        <v>2.632E-2</v>
      </c>
      <c r="G45" s="51">
        <f>+$F$19</f>
        <v>1000</v>
      </c>
      <c r="H45" s="26">
        <f>G45*F45</f>
        <v>26.32</v>
      </c>
      <c r="I45" s="27"/>
      <c r="J45" s="52">
        <f>'&gt;50 (100)'!J45</f>
        <v>2.3820000000000001E-2</v>
      </c>
      <c r="K45" s="51">
        <f>+$F$19</f>
        <v>1000</v>
      </c>
      <c r="L45" s="26">
        <f>K45*J45</f>
        <v>23.82</v>
      </c>
      <c r="M45" s="27"/>
      <c r="N45" s="30">
        <f>L45-H45</f>
        <v>-2.5</v>
      </c>
      <c r="O45" s="31">
        <f>IF((H45)=0,"",(N45/H45))</f>
        <v>-9.4984802431610935E-2</v>
      </c>
      <c r="Q45" s="107"/>
      <c r="S45" s="107"/>
      <c r="U45" s="107"/>
      <c r="W45" s="107"/>
    </row>
    <row r="46" spans="2:23" x14ac:dyDescent="0.25">
      <c r="B46" s="49" t="s">
        <v>26</v>
      </c>
      <c r="C46" s="21"/>
      <c r="D46" s="22"/>
      <c r="E46" s="23"/>
      <c r="F46" s="53">
        <f>IF(ISBLANK(D16)=TRUE, 0, IF(D16="TOU", 0.65*$F$57+0.17*$F$58+0.18*$F$59, IF(AND(D16="non-TOU", G61&gt;0), F61,F60)))</f>
        <v>8.2160000000000011E-2</v>
      </c>
      <c r="G46" s="54">
        <f>$F$18*(1+$F$72)-$F$18</f>
        <v>8559.25</v>
      </c>
      <c r="H46" s="26">
        <f t="shared" si="7"/>
        <v>703.22798000000012</v>
      </c>
      <c r="I46" s="27"/>
      <c r="J46" s="55">
        <f>0.65*$J$57+0.17*$J$58+0.18*$J$59</f>
        <v>8.2160000000000011E-2</v>
      </c>
      <c r="K46" s="54">
        <f>$F$18*(1+$J$72)-$F$18</f>
        <v>8559.25</v>
      </c>
      <c r="L46" s="26">
        <f t="shared" si="8"/>
        <v>703.22798000000012</v>
      </c>
      <c r="M46" s="27"/>
      <c r="N46" s="30">
        <f t="shared" si="9"/>
        <v>0</v>
      </c>
      <c r="O46" s="31">
        <f t="shared" si="10"/>
        <v>0</v>
      </c>
      <c r="Q46" s="107"/>
      <c r="S46" s="107"/>
      <c r="U46" s="107"/>
      <c r="W46" s="107"/>
    </row>
    <row r="47" spans="2:23" x14ac:dyDescent="0.25">
      <c r="B47" s="49" t="s">
        <v>27</v>
      </c>
      <c r="C47" s="21"/>
      <c r="D47" s="22" t="s">
        <v>17</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6.4" x14ac:dyDescent="0.25">
      <c r="B48" s="56" t="s">
        <v>28</v>
      </c>
      <c r="C48" s="57"/>
      <c r="D48" s="57"/>
      <c r="E48" s="57"/>
      <c r="F48" s="58"/>
      <c r="G48" s="59"/>
      <c r="H48" s="60">
        <f>SUM(H40:H47)+H39</f>
        <v>3875.28298</v>
      </c>
      <c r="I48" s="40"/>
      <c r="J48" s="59"/>
      <c r="K48" s="61"/>
      <c r="L48" s="60">
        <f>SUM(L40:L47)+L39</f>
        <v>5006.5479799999994</v>
      </c>
      <c r="M48" s="40"/>
      <c r="N48" s="43">
        <f t="shared" ref="N48:N65" si="15">L48-H48</f>
        <v>1131.2649999999994</v>
      </c>
      <c r="O48" s="44">
        <f t="shared" si="10"/>
        <v>0.29191803691197782</v>
      </c>
      <c r="Q48" s="107"/>
      <c r="S48" s="107"/>
      <c r="U48" s="107"/>
      <c r="W48" s="107"/>
    </row>
    <row r="49" spans="2:23" x14ac:dyDescent="0.25">
      <c r="B49" s="27" t="s">
        <v>29</v>
      </c>
      <c r="C49" s="27"/>
      <c r="D49" s="62" t="s">
        <v>58</v>
      </c>
      <c r="E49" s="63"/>
      <c r="F49" s="28">
        <f>'&gt;50 (100)'!F49</f>
        <v>2.8016000000000001</v>
      </c>
      <c r="G49" s="64">
        <f>+$F$19</f>
        <v>1000</v>
      </c>
      <c r="H49" s="26">
        <f>G49*F49</f>
        <v>2801.6</v>
      </c>
      <c r="I49" s="27"/>
      <c r="J49" s="28">
        <f>'&gt;50 (100)'!J49</f>
        <v>2.8473000000000002</v>
      </c>
      <c r="K49" s="64">
        <f>+$F$19</f>
        <v>1000</v>
      </c>
      <c r="L49" s="26">
        <f>K49*J49</f>
        <v>2847.3</v>
      </c>
      <c r="M49" s="27"/>
      <c r="N49" s="30">
        <f t="shared" si="15"/>
        <v>45.700000000000273</v>
      </c>
      <c r="O49" s="31">
        <f t="shared" si="10"/>
        <v>1.6312107367218831E-2</v>
      </c>
      <c r="Q49" s="107"/>
      <c r="S49" s="107"/>
      <c r="U49" s="107"/>
      <c r="W49" s="107"/>
    </row>
    <row r="50" spans="2:23" ht="26.4" x14ac:dyDescent="0.25">
      <c r="B50" s="66" t="s">
        <v>30</v>
      </c>
      <c r="C50" s="27"/>
      <c r="D50" s="62" t="s">
        <v>58</v>
      </c>
      <c r="E50" s="63"/>
      <c r="F50" s="28">
        <f>'&gt;50 (100)'!F50</f>
        <v>1.8173999999999999</v>
      </c>
      <c r="G50" s="64">
        <f>G49</f>
        <v>1000</v>
      </c>
      <c r="H50" s="26">
        <f>G50*F50</f>
        <v>1817.3999999999999</v>
      </c>
      <c r="I50" s="27"/>
      <c r="J50" s="28">
        <f>'&gt;50 (100)'!J50</f>
        <v>1.8407</v>
      </c>
      <c r="K50" s="64">
        <f>K49</f>
        <v>1000</v>
      </c>
      <c r="L50" s="26">
        <f>K50*J50</f>
        <v>1840.7</v>
      </c>
      <c r="M50" s="27"/>
      <c r="N50" s="30">
        <f t="shared" si="15"/>
        <v>23.300000000000182</v>
      </c>
      <c r="O50" s="31">
        <f t="shared" si="10"/>
        <v>1.2820512820512922E-2</v>
      </c>
      <c r="Q50" s="107"/>
      <c r="S50" s="107"/>
      <c r="U50" s="107"/>
      <c r="W50" s="107"/>
    </row>
    <row r="51" spans="2:23" ht="26.4" x14ac:dyDescent="0.25">
      <c r="B51" s="56" t="s">
        <v>31</v>
      </c>
      <c r="C51" s="35"/>
      <c r="D51" s="35"/>
      <c r="E51" s="35"/>
      <c r="F51" s="67"/>
      <c r="G51" s="59"/>
      <c r="H51" s="60">
        <f>SUM(H48:H50)</f>
        <v>8494.28298</v>
      </c>
      <c r="I51" s="68"/>
      <c r="J51" s="69"/>
      <c r="K51" s="59"/>
      <c r="L51" s="60">
        <f>SUM(L48:L50)</f>
        <v>9694.5479799999994</v>
      </c>
      <c r="M51" s="68"/>
      <c r="N51" s="43">
        <f t="shared" si="15"/>
        <v>1200.2649999999994</v>
      </c>
      <c r="O51" s="44">
        <f t="shared" si="10"/>
        <v>0.14130268591546258</v>
      </c>
      <c r="Q51" s="102"/>
      <c r="S51" s="102"/>
      <c r="U51" s="102"/>
      <c r="W51" s="102"/>
    </row>
    <row r="52" spans="2:23" ht="26.4" x14ac:dyDescent="0.25">
      <c r="B52" s="71" t="s">
        <v>32</v>
      </c>
      <c r="C52" s="21"/>
      <c r="D52" s="22" t="s">
        <v>20</v>
      </c>
      <c r="E52" s="23"/>
      <c r="F52" s="72">
        <f>'&gt;50 (100)'!F52</f>
        <v>3.5999999999999999E-3</v>
      </c>
      <c r="G52" s="64">
        <f>+$F$18+G46</f>
        <v>264059.25</v>
      </c>
      <c r="H52" s="73">
        <f t="shared" ref="H52:H59" si="16">G52*F52</f>
        <v>950.61329999999998</v>
      </c>
      <c r="I52" s="27"/>
      <c r="J52" s="72">
        <f>F52</f>
        <v>3.5999999999999999E-3</v>
      </c>
      <c r="K52" s="64">
        <f>+$F$18+K46</f>
        <v>264059.25</v>
      </c>
      <c r="L52" s="73">
        <f t="shared" ref="L52:L59" si="17">K52*J52</f>
        <v>950.61329999999998</v>
      </c>
      <c r="M52" s="27"/>
      <c r="N52" s="30">
        <f t="shared" si="15"/>
        <v>0</v>
      </c>
      <c r="O52" s="74">
        <f t="shared" si="10"/>
        <v>0</v>
      </c>
      <c r="Q52" s="107"/>
      <c r="S52" s="107"/>
      <c r="U52" s="107"/>
      <c r="W52" s="107"/>
    </row>
    <row r="53" spans="2:23" ht="26.4" x14ac:dyDescent="0.25">
      <c r="B53" s="71" t="s">
        <v>33</v>
      </c>
      <c r="C53" s="21"/>
      <c r="D53" s="22" t="s">
        <v>20</v>
      </c>
      <c r="E53" s="23"/>
      <c r="F53" s="72">
        <f>'&gt;50 (100)'!F53</f>
        <v>2.9999999999999997E-4</v>
      </c>
      <c r="G53" s="64">
        <f>G52</f>
        <v>264059.25</v>
      </c>
      <c r="H53" s="73">
        <f t="shared" si="16"/>
        <v>79.217774999999989</v>
      </c>
      <c r="I53" s="27"/>
      <c r="J53" s="72">
        <f>F53</f>
        <v>2.9999999999999997E-4</v>
      </c>
      <c r="K53" s="64">
        <f>K52</f>
        <v>264059.25</v>
      </c>
      <c r="L53" s="73">
        <f t="shared" si="17"/>
        <v>79.217774999999989</v>
      </c>
      <c r="M53" s="27"/>
      <c r="N53" s="30">
        <f t="shared" si="15"/>
        <v>0</v>
      </c>
      <c r="O53" s="74">
        <f t="shared" si="10"/>
        <v>0</v>
      </c>
      <c r="Q53" s="107"/>
      <c r="S53" s="107"/>
      <c r="U53" s="107"/>
      <c r="W53" s="107"/>
    </row>
    <row r="54" spans="2:23" x14ac:dyDescent="0.25">
      <c r="B54" s="21" t="s">
        <v>34</v>
      </c>
      <c r="C54" s="21"/>
      <c r="D54" s="22" t="s">
        <v>17</v>
      </c>
      <c r="E54" s="23"/>
      <c r="F54" s="72">
        <f>'&gt;50 (100)'!F54</f>
        <v>0.25</v>
      </c>
      <c r="G54" s="25">
        <v>1</v>
      </c>
      <c r="H54" s="73">
        <f t="shared" si="16"/>
        <v>0.25</v>
      </c>
      <c r="I54" s="27"/>
      <c r="J54" s="72">
        <f>'&gt;50 (100)'!J54</f>
        <v>0.25</v>
      </c>
      <c r="K54" s="29">
        <v>1</v>
      </c>
      <c r="L54" s="73">
        <f t="shared" si="17"/>
        <v>0.25</v>
      </c>
      <c r="M54" s="27"/>
      <c r="N54" s="30">
        <f t="shared" si="15"/>
        <v>0</v>
      </c>
      <c r="O54" s="74">
        <f t="shared" si="10"/>
        <v>0</v>
      </c>
      <c r="Q54" s="107"/>
      <c r="S54" s="107"/>
      <c r="U54" s="107"/>
      <c r="W54" s="107"/>
    </row>
    <row r="55" spans="2:23" x14ac:dyDescent="0.25">
      <c r="B55" s="21" t="s">
        <v>120</v>
      </c>
      <c r="C55" s="21"/>
      <c r="D55" s="22"/>
      <c r="E55" s="23"/>
      <c r="F55" s="72">
        <f>'Proposed Rates'!D221</f>
        <v>0</v>
      </c>
      <c r="G55" s="64">
        <f>G52</f>
        <v>264059.25</v>
      </c>
      <c r="H55" s="73">
        <f>G55*F55</f>
        <v>0</v>
      </c>
      <c r="I55" s="27"/>
      <c r="J55" s="72">
        <f>F55</f>
        <v>0</v>
      </c>
      <c r="K55" s="64">
        <f>K52</f>
        <v>264059.25</v>
      </c>
      <c r="L55" s="73">
        <f>K55*J55</f>
        <v>0</v>
      </c>
      <c r="M55" s="27"/>
      <c r="N55" s="30"/>
      <c r="O55" s="74"/>
      <c r="Q55" s="107"/>
      <c r="S55" s="107"/>
      <c r="U55" s="107"/>
      <c r="W55" s="107"/>
    </row>
    <row r="56" spans="2:23" x14ac:dyDescent="0.25">
      <c r="B56" s="21" t="s">
        <v>35</v>
      </c>
      <c r="C56" s="21"/>
      <c r="D56" s="22"/>
      <c r="E56" s="23"/>
      <c r="F56" s="72">
        <f>'&gt;50 (100)'!F56</f>
        <v>6.94E-3</v>
      </c>
      <c r="G56" s="75">
        <f>$F$18</f>
        <v>255500</v>
      </c>
      <c r="H56" s="73">
        <f t="shared" si="16"/>
        <v>1773.17</v>
      </c>
      <c r="I56" s="27"/>
      <c r="J56" s="72">
        <f>+F56</f>
        <v>6.94E-3</v>
      </c>
      <c r="K56" s="76">
        <f>$F$18</f>
        <v>255500</v>
      </c>
      <c r="L56" s="73">
        <f t="shared" si="17"/>
        <v>1773.17</v>
      </c>
      <c r="M56" s="27"/>
      <c r="N56" s="30">
        <f t="shared" si="15"/>
        <v>0</v>
      </c>
      <c r="O56" s="74">
        <f t="shared" si="10"/>
        <v>0</v>
      </c>
      <c r="Q56" s="107"/>
      <c r="S56" s="107"/>
      <c r="U56" s="107"/>
      <c r="W56" s="107"/>
    </row>
    <row r="57" spans="2:23" x14ac:dyDescent="0.25">
      <c r="B57" s="49" t="s">
        <v>36</v>
      </c>
      <c r="C57" s="21"/>
      <c r="D57" s="22"/>
      <c r="E57" s="23"/>
      <c r="F57" s="72">
        <f>'&gt;50 (100)'!F57</f>
        <v>6.5000000000000002E-2</v>
      </c>
      <c r="G57" s="77">
        <f>0.65*$F$18</f>
        <v>166075</v>
      </c>
      <c r="H57" s="73">
        <f t="shared" si="16"/>
        <v>10794.875</v>
      </c>
      <c r="I57" s="27"/>
      <c r="J57" s="72">
        <f>F57</f>
        <v>6.5000000000000002E-2</v>
      </c>
      <c r="K57" s="77">
        <f>$G$57</f>
        <v>166075</v>
      </c>
      <c r="L57" s="73">
        <f t="shared" si="17"/>
        <v>10794.875</v>
      </c>
      <c r="M57" s="27"/>
      <c r="N57" s="30">
        <f t="shared" si="15"/>
        <v>0</v>
      </c>
      <c r="O57" s="74">
        <f t="shared" si="10"/>
        <v>0</v>
      </c>
      <c r="Q57" s="107"/>
      <c r="S57" s="107"/>
      <c r="U57" s="107"/>
      <c r="W57" s="107"/>
    </row>
    <row r="58" spans="2:23" x14ac:dyDescent="0.25">
      <c r="B58" s="49" t="s">
        <v>37</v>
      </c>
      <c r="C58" s="21"/>
      <c r="D58" s="22"/>
      <c r="E58" s="23"/>
      <c r="F58" s="72">
        <f>'&gt;50 (100)'!F58</f>
        <v>9.5000000000000001E-2</v>
      </c>
      <c r="G58" s="77">
        <f>0.17*$F$18</f>
        <v>43435</v>
      </c>
      <c r="H58" s="73">
        <f t="shared" si="16"/>
        <v>4126.3249999999998</v>
      </c>
      <c r="I58" s="27"/>
      <c r="J58" s="72">
        <f>F58</f>
        <v>9.5000000000000001E-2</v>
      </c>
      <c r="K58" s="77">
        <f>$G$58</f>
        <v>43435</v>
      </c>
      <c r="L58" s="73">
        <f t="shared" si="17"/>
        <v>4126.3249999999998</v>
      </c>
      <c r="M58" s="27"/>
      <c r="N58" s="30">
        <f t="shared" si="15"/>
        <v>0</v>
      </c>
      <c r="O58" s="74">
        <f t="shared" si="10"/>
        <v>0</v>
      </c>
      <c r="Q58" s="107"/>
      <c r="S58" s="107"/>
      <c r="U58" s="107"/>
      <c r="W58" s="107"/>
    </row>
    <row r="59" spans="2:23" x14ac:dyDescent="0.25">
      <c r="B59" s="11" t="s">
        <v>38</v>
      </c>
      <c r="C59" s="21"/>
      <c r="D59" s="22"/>
      <c r="E59" s="23"/>
      <c r="F59" s="72">
        <f>'&gt;50 (100)'!F59</f>
        <v>0.13200000000000001</v>
      </c>
      <c r="G59" s="77">
        <f>0.18*$F$18</f>
        <v>45990</v>
      </c>
      <c r="H59" s="73">
        <f t="shared" si="16"/>
        <v>6070.68</v>
      </c>
      <c r="I59" s="27"/>
      <c r="J59" s="72">
        <f>F59</f>
        <v>0.13200000000000001</v>
      </c>
      <c r="K59" s="77">
        <f>$G$59</f>
        <v>45990</v>
      </c>
      <c r="L59" s="73">
        <f t="shared" si="17"/>
        <v>6070.68</v>
      </c>
      <c r="M59" s="27"/>
      <c r="N59" s="30">
        <f t="shared" si="15"/>
        <v>0</v>
      </c>
      <c r="O59" s="74">
        <f t="shared" si="10"/>
        <v>0</v>
      </c>
      <c r="Q59" s="107"/>
      <c r="S59" s="107"/>
      <c r="U59" s="107"/>
      <c r="W59" s="107"/>
    </row>
    <row r="60" spans="2:23" s="85" customFormat="1" x14ac:dyDescent="0.25">
      <c r="B60" s="78" t="s">
        <v>39</v>
      </c>
      <c r="C60" s="79"/>
      <c r="D60" s="80"/>
      <c r="E60" s="81"/>
      <c r="F60" s="72">
        <f>'&gt;50 (100)'!F60</f>
        <v>7.6999999999999999E-2</v>
      </c>
      <c r="G60" s="82">
        <v>750</v>
      </c>
      <c r="H60" s="73">
        <f>G60*F60</f>
        <v>57.75</v>
      </c>
      <c r="I60" s="83"/>
      <c r="J60" s="72">
        <f>F60</f>
        <v>7.6999999999999999E-2</v>
      </c>
      <c r="K60" s="82">
        <f>$G$60</f>
        <v>750</v>
      </c>
      <c r="L60" s="73">
        <f>K60*J60</f>
        <v>57.75</v>
      </c>
      <c r="M60" s="83"/>
      <c r="N60" s="84">
        <f t="shared" si="15"/>
        <v>0</v>
      </c>
      <c r="O60" s="74">
        <f t="shared" si="10"/>
        <v>0</v>
      </c>
      <c r="Q60" s="143"/>
      <c r="R60" s="204"/>
      <c r="S60" s="143"/>
      <c r="T60" s="204"/>
      <c r="U60" s="143"/>
      <c r="V60" s="204"/>
      <c r="W60" s="143"/>
    </row>
    <row r="61" spans="2:23" s="85" customFormat="1" ht="13.8" thickBot="1" x14ac:dyDescent="0.3">
      <c r="B61" s="78" t="s">
        <v>40</v>
      </c>
      <c r="C61" s="79"/>
      <c r="D61" s="80"/>
      <c r="E61" s="81"/>
      <c r="F61" s="72">
        <f>'&gt;50 (100)'!F61</f>
        <v>0.09</v>
      </c>
      <c r="G61" s="82">
        <f>F18-G60</f>
        <v>254750</v>
      </c>
      <c r="H61" s="73">
        <f>G61*F61</f>
        <v>22927.5</v>
      </c>
      <c r="I61" s="83"/>
      <c r="J61" s="72">
        <f>F61</f>
        <v>0.09</v>
      </c>
      <c r="K61" s="82">
        <f>$G$61</f>
        <v>254750</v>
      </c>
      <c r="L61" s="73">
        <f>K61*J61</f>
        <v>22927.5</v>
      </c>
      <c r="M61" s="83"/>
      <c r="N61" s="84">
        <f t="shared" si="15"/>
        <v>0</v>
      </c>
      <c r="O61" s="74">
        <f t="shared" si="10"/>
        <v>0</v>
      </c>
      <c r="Q61" s="143"/>
      <c r="R61" s="204"/>
      <c r="S61" s="143"/>
      <c r="T61" s="204"/>
      <c r="U61" s="143"/>
      <c r="V61" s="204"/>
      <c r="W61" s="143"/>
    </row>
    <row r="62" spans="2:23" ht="8.25" customHeight="1" thickBot="1" x14ac:dyDescent="0.3">
      <c r="B62" s="86"/>
      <c r="C62" s="87"/>
      <c r="D62" s="88"/>
      <c r="E62" s="87"/>
      <c r="F62" s="89"/>
      <c r="G62" s="90"/>
      <c r="H62" s="91"/>
      <c r="I62" s="92"/>
      <c r="J62" s="89"/>
      <c r="K62" s="93"/>
      <c r="L62" s="91"/>
      <c r="M62" s="92"/>
      <c r="N62" s="94"/>
      <c r="O62" s="95"/>
      <c r="Q62" s="107"/>
      <c r="S62" s="107"/>
      <c r="U62" s="107"/>
      <c r="W62" s="107"/>
    </row>
    <row r="63" spans="2:23" x14ac:dyDescent="0.25">
      <c r="B63" s="96" t="s">
        <v>41</v>
      </c>
      <c r="C63" s="21"/>
      <c r="D63" s="21"/>
      <c r="E63" s="21"/>
      <c r="F63" s="97"/>
      <c r="G63" s="98"/>
      <c r="H63" s="99">
        <f>SUM(H52:H59,H51)</f>
        <v>32289.414055000001</v>
      </c>
      <c r="I63" s="100"/>
      <c r="J63" s="101"/>
      <c r="K63" s="101"/>
      <c r="L63" s="99">
        <f>SUM(L52:L59,L51)</f>
        <v>33489.679055000001</v>
      </c>
      <c r="M63" s="102"/>
      <c r="N63" s="103">
        <f t="shared" ref="N63" si="18">L63-H63</f>
        <v>1200.2649999999994</v>
      </c>
      <c r="O63" s="104">
        <f t="shared" ref="O63" si="19">IF((H63)=0,"",(N63/H63))</f>
        <v>3.7172089835868019E-2</v>
      </c>
      <c r="Q63" s="102"/>
      <c r="S63" s="102"/>
      <c r="U63" s="102"/>
      <c r="W63" s="102"/>
    </row>
    <row r="64" spans="2:23" x14ac:dyDescent="0.25">
      <c r="B64" s="105" t="s">
        <v>42</v>
      </c>
      <c r="C64" s="21"/>
      <c r="D64" s="21"/>
      <c r="E64" s="21"/>
      <c r="F64" s="106">
        <v>0.13</v>
      </c>
      <c r="G64" s="107"/>
      <c r="H64" s="108">
        <f>H63*F64</f>
        <v>4197.6238271500006</v>
      </c>
      <c r="I64" s="109"/>
      <c r="J64" s="110">
        <v>0.13</v>
      </c>
      <c r="K64" s="109"/>
      <c r="L64" s="111">
        <f>L63*J64</f>
        <v>4353.6582771499998</v>
      </c>
      <c r="M64" s="112"/>
      <c r="N64" s="113">
        <f t="shared" si="15"/>
        <v>156.0344499999992</v>
      </c>
      <c r="O64" s="114">
        <f t="shared" si="10"/>
        <v>3.7172089835867839E-2</v>
      </c>
      <c r="Q64" s="112"/>
      <c r="S64" s="112"/>
      <c r="U64" s="112"/>
      <c r="W64" s="112"/>
    </row>
    <row r="65" spans="1:23" ht="13.8" thickBot="1" x14ac:dyDescent="0.3">
      <c r="B65" s="115" t="s">
        <v>43</v>
      </c>
      <c r="C65" s="21"/>
      <c r="D65" s="21"/>
      <c r="E65" s="21"/>
      <c r="F65" s="116"/>
      <c r="G65" s="107"/>
      <c r="H65" s="99">
        <f>H63+H64</f>
        <v>36487.037882150005</v>
      </c>
      <c r="I65" s="109"/>
      <c r="J65" s="109"/>
      <c r="K65" s="109"/>
      <c r="L65" s="212">
        <f>L63+L64</f>
        <v>37843.337332149997</v>
      </c>
      <c r="M65" s="112"/>
      <c r="N65" s="103">
        <f t="shared" si="15"/>
        <v>1356.2994499999913</v>
      </c>
      <c r="O65" s="104">
        <f t="shared" si="10"/>
        <v>3.717208983586779E-2</v>
      </c>
      <c r="Q65" s="112"/>
      <c r="S65" s="112"/>
      <c r="U65" s="112"/>
      <c r="W65" s="112"/>
    </row>
    <row r="66" spans="1: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1:23" s="85" customFormat="1" x14ac:dyDescent="0.25">
      <c r="B67" s="124" t="s">
        <v>44</v>
      </c>
      <c r="C67" s="79"/>
      <c r="D67" s="79"/>
      <c r="E67" s="79"/>
      <c r="F67" s="125"/>
      <c r="G67" s="126"/>
      <c r="H67" s="127">
        <f>SUM(H60:H61,H51,H52:H56)</f>
        <v>34282.784055000004</v>
      </c>
      <c r="I67" s="128"/>
      <c r="J67" s="129"/>
      <c r="K67" s="129"/>
      <c r="L67" s="127">
        <f>SUM(L60:L61,L51,L52:L56)</f>
        <v>35483.049054999996</v>
      </c>
      <c r="M67" s="130"/>
      <c r="N67" s="131">
        <f t="shared" ref="N67:N69" si="20">L67-H67</f>
        <v>1200.2649999999921</v>
      </c>
      <c r="O67" s="104">
        <f t="shared" ref="O67:O69" si="21">IF((H67)=0,"",(N67/H67))</f>
        <v>3.501072136015565E-2</v>
      </c>
      <c r="Q67" s="130"/>
      <c r="R67" s="204"/>
      <c r="S67" s="130"/>
      <c r="T67" s="204"/>
      <c r="U67" s="130"/>
      <c r="V67" s="204"/>
      <c r="W67" s="130"/>
    </row>
    <row r="68" spans="1:23" s="85" customFormat="1" x14ac:dyDescent="0.25">
      <c r="B68" s="132" t="s">
        <v>42</v>
      </c>
      <c r="C68" s="79"/>
      <c r="D68" s="79"/>
      <c r="E68" s="79"/>
      <c r="F68" s="133">
        <v>0.13</v>
      </c>
      <c r="G68" s="126"/>
      <c r="H68" s="134">
        <f>H67*F68</f>
        <v>4456.7619271500007</v>
      </c>
      <c r="I68" s="135"/>
      <c r="J68" s="136">
        <v>0.13</v>
      </c>
      <c r="K68" s="137"/>
      <c r="L68" s="138">
        <f>L67*J68</f>
        <v>4612.7963771499999</v>
      </c>
      <c r="M68" s="139"/>
      <c r="N68" s="140">
        <f t="shared" si="20"/>
        <v>156.0344499999992</v>
      </c>
      <c r="O68" s="114">
        <f t="shared" si="21"/>
        <v>3.5010721360155699E-2</v>
      </c>
      <c r="Q68" s="139"/>
      <c r="R68" s="204"/>
      <c r="S68" s="139"/>
      <c r="T68" s="204"/>
      <c r="U68" s="139"/>
      <c r="V68" s="204"/>
      <c r="W68" s="139"/>
    </row>
    <row r="69" spans="1:23" s="85" customFormat="1" ht="13.8" thickBot="1" x14ac:dyDescent="0.3">
      <c r="B69" s="141" t="s">
        <v>43</v>
      </c>
      <c r="C69" s="79"/>
      <c r="D69" s="79"/>
      <c r="E69" s="79"/>
      <c r="F69" s="142"/>
      <c r="G69" s="143"/>
      <c r="H69" s="127">
        <f>H67+H68</f>
        <v>38739.545982150004</v>
      </c>
      <c r="I69" s="135"/>
      <c r="J69" s="135"/>
      <c r="K69" s="135"/>
      <c r="L69" s="211">
        <f>L67+L68</f>
        <v>40095.845432149996</v>
      </c>
      <c r="M69" s="139"/>
      <c r="N69" s="131">
        <f t="shared" si="20"/>
        <v>1356.2994499999913</v>
      </c>
      <c r="O69" s="104">
        <f t="shared" si="21"/>
        <v>3.5010721360155657E-2</v>
      </c>
      <c r="Q69" s="139"/>
      <c r="R69" s="204"/>
      <c r="S69" s="139"/>
      <c r="T69" s="204"/>
      <c r="U69" s="139"/>
      <c r="V69" s="204"/>
      <c r="W69" s="139"/>
    </row>
    <row r="70" spans="1:23" s="85" customFormat="1" ht="8.25" customHeight="1" thickBot="1" x14ac:dyDescent="0.3">
      <c r="B70" s="117"/>
      <c r="C70" s="118"/>
      <c r="D70" s="119"/>
      <c r="E70" s="118"/>
      <c r="F70" s="144"/>
      <c r="G70" s="145"/>
      <c r="H70" s="146"/>
      <c r="I70" s="147"/>
      <c r="J70" s="144"/>
      <c r="K70" s="120"/>
      <c r="L70" s="148"/>
      <c r="M70" s="121"/>
      <c r="N70" s="149"/>
      <c r="O70" s="95"/>
      <c r="Q70" s="143"/>
      <c r="R70" s="204"/>
      <c r="S70" s="143"/>
      <c r="T70" s="204"/>
      <c r="U70" s="143"/>
      <c r="V70" s="204"/>
      <c r="W70" s="143"/>
    </row>
    <row r="71" spans="1:23" x14ac:dyDescent="0.25">
      <c r="L71" s="150"/>
    </row>
    <row r="72" spans="1:23" x14ac:dyDescent="0.25">
      <c r="B72" s="12" t="s">
        <v>45</v>
      </c>
      <c r="F72" s="151">
        <f>'&gt;50 (100)'!F72</f>
        <v>3.3500000000000002E-2</v>
      </c>
      <c r="J72" s="151">
        <f>+'Res (100)'!J74</f>
        <v>3.3500000000000002E-2</v>
      </c>
    </row>
    <row r="74" spans="1:23" ht="13.5" customHeight="1" x14ac:dyDescent="0.25">
      <c r="Q74" s="202"/>
      <c r="R74" s="202"/>
      <c r="S74" s="6"/>
      <c r="T74" s="6"/>
      <c r="U74" s="6"/>
      <c r="V74" s="6"/>
      <c r="W74" s="6"/>
    </row>
    <row r="75" spans="1:23" ht="12" customHeight="1" x14ac:dyDescent="0.25">
      <c r="A75" s="6" t="s">
        <v>46</v>
      </c>
      <c r="Q75" s="202"/>
      <c r="R75" s="202"/>
      <c r="S75" s="6"/>
      <c r="T75" s="6"/>
      <c r="U75" s="6"/>
      <c r="V75" s="6"/>
      <c r="W75" s="6"/>
    </row>
    <row r="76" spans="1:23" x14ac:dyDescent="0.25">
      <c r="A76" s="6" t="s">
        <v>47</v>
      </c>
      <c r="Q76" s="202"/>
      <c r="R76" s="202"/>
      <c r="S76" s="6"/>
      <c r="T76" s="6"/>
      <c r="U76" s="6"/>
      <c r="V76" s="6"/>
      <c r="W76" s="6"/>
    </row>
    <row r="77" spans="1:23" x14ac:dyDescent="0.25">
      <c r="Q77" s="202"/>
      <c r="R77" s="202"/>
      <c r="S77" s="6"/>
      <c r="T77" s="6"/>
      <c r="U77" s="6"/>
      <c r="V77" s="6"/>
      <c r="W77" s="6"/>
    </row>
    <row r="78" spans="1:23" x14ac:dyDescent="0.25">
      <c r="A78" s="153" t="s">
        <v>133</v>
      </c>
      <c r="Q78" s="202"/>
      <c r="R78" s="202"/>
      <c r="S78" s="6"/>
      <c r="T78" s="6"/>
      <c r="U78" s="6"/>
      <c r="V78" s="6"/>
      <c r="W78" s="6"/>
    </row>
    <row r="79" spans="1:23" x14ac:dyDescent="0.25">
      <c r="A79" s="11" t="s">
        <v>48</v>
      </c>
      <c r="Q79" s="202"/>
      <c r="R79" s="202"/>
      <c r="S79" s="6"/>
      <c r="T79" s="6"/>
      <c r="U79" s="6"/>
      <c r="V79" s="6"/>
      <c r="W79" s="6"/>
    </row>
    <row r="80" spans="1:23" x14ac:dyDescent="0.25">
      <c r="Q80" s="202"/>
      <c r="R80" s="202"/>
      <c r="S80" s="6"/>
      <c r="T80" s="6"/>
      <c r="U80" s="6"/>
      <c r="V80" s="6"/>
      <c r="W80" s="6"/>
    </row>
    <row r="81" spans="1:23" x14ac:dyDescent="0.25">
      <c r="A81" s="6" t="s">
        <v>132</v>
      </c>
      <c r="Q81" s="202"/>
      <c r="R81" s="202"/>
      <c r="S81" s="6"/>
      <c r="T81" s="6"/>
      <c r="U81" s="6"/>
      <c r="V81" s="6"/>
      <c r="W81" s="6"/>
    </row>
    <row r="82" spans="1:23" x14ac:dyDescent="0.25">
      <c r="A82" s="6" t="s">
        <v>49</v>
      </c>
      <c r="Q82" s="202"/>
      <c r="R82" s="202"/>
      <c r="S82" s="6"/>
      <c r="T82" s="6"/>
      <c r="U82" s="6"/>
      <c r="V82" s="6"/>
      <c r="W82" s="6"/>
    </row>
    <row r="83" spans="1:23" x14ac:dyDescent="0.25">
      <c r="A83" s="6" t="s">
        <v>50</v>
      </c>
      <c r="Q83" s="202"/>
      <c r="R83" s="202"/>
      <c r="S83" s="6"/>
      <c r="T83" s="6"/>
      <c r="U83" s="6"/>
      <c r="V83" s="6"/>
      <c r="W83" s="6"/>
    </row>
    <row r="84" spans="1:23" x14ac:dyDescent="0.25">
      <c r="A84" s="6" t="s">
        <v>51</v>
      </c>
      <c r="Q84" s="202"/>
      <c r="R84" s="202"/>
      <c r="S84" s="6"/>
      <c r="T84" s="6"/>
      <c r="U84" s="6"/>
      <c r="V84" s="6"/>
      <c r="W84" s="6"/>
    </row>
    <row r="85" spans="1:23" x14ac:dyDescent="0.25">
      <c r="A85" s="6" t="s">
        <v>52</v>
      </c>
      <c r="Q85" s="202"/>
      <c r="R85" s="202"/>
      <c r="S85" s="6"/>
      <c r="T85" s="6"/>
      <c r="U85" s="6"/>
      <c r="V85" s="6"/>
      <c r="W85" s="6"/>
    </row>
    <row r="86" spans="1:23" x14ac:dyDescent="0.25">
      <c r="Q86" s="202"/>
      <c r="R86" s="202"/>
      <c r="S86" s="6"/>
      <c r="T86" s="6"/>
      <c r="U86" s="6"/>
      <c r="V86" s="6"/>
      <c r="W86" s="6"/>
    </row>
    <row r="87" spans="1:23" x14ac:dyDescent="0.25">
      <c r="A87" s="152"/>
      <c r="B87" s="6" t="s">
        <v>53</v>
      </c>
      <c r="Q87" s="202"/>
      <c r="R87" s="202"/>
      <c r="S87" s="6"/>
      <c r="T87" s="6"/>
      <c r="U87" s="6"/>
      <c r="V87" s="6"/>
      <c r="W87" s="6"/>
    </row>
    <row r="88" spans="1:23" x14ac:dyDescent="0.25">
      <c r="Q88" s="202"/>
      <c r="R88" s="202"/>
      <c r="S88" s="6"/>
      <c r="T88" s="6"/>
      <c r="U88" s="6"/>
      <c r="V88" s="6"/>
      <c r="W88" s="6"/>
    </row>
    <row r="89" spans="1:23" x14ac:dyDescent="0.25">
      <c r="B89" s="153" t="s">
        <v>54</v>
      </c>
      <c r="Q89" s="202"/>
      <c r="R89" s="202"/>
      <c r="S89" s="6"/>
      <c r="T89" s="6"/>
      <c r="U89" s="6"/>
      <c r="V89" s="6"/>
      <c r="W89" s="6"/>
    </row>
  </sheetData>
  <sheetProtection selectLockedCells="1"/>
  <mergeCells count="8">
    <mergeCell ref="N21:N22"/>
    <mergeCell ref="O21:O22"/>
    <mergeCell ref="A3:K3"/>
    <mergeCell ref="D14:O14"/>
    <mergeCell ref="F20:H20"/>
    <mergeCell ref="J20:L20"/>
    <mergeCell ref="N20:O20"/>
    <mergeCell ref="D21:D22"/>
  </mergeCells>
  <dataValidations count="3">
    <dataValidation type="list" allowBlank="1" showInputMessage="1" showErrorMessage="1" sqref="E49:E50 E70 E66 E52:E62 E23:E38 E40:E47">
      <formula1>#REF!</formula1>
    </dataValidation>
    <dataValidation type="list" allowBlank="1" showInputMessage="1" showErrorMessage="1" prompt="Select Charge Unit - monthly, per kWh, per kW" sqref="D70 D66 D23:D38 D52:D62 D40:D47 D49:D50">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Option Button 1">
              <controlPr defaultSize="0" autoFill="0" autoLine="0" autoPict="0">
                <anchor moveWithCells="1">
                  <from>
                    <xdr:col>3</xdr:col>
                    <xdr:colOff>274320</xdr:colOff>
                    <xdr:row>9</xdr:row>
                    <xdr:rowOff>53340</xdr:rowOff>
                  </from>
                  <to>
                    <xdr:col>5</xdr:col>
                    <xdr:colOff>358140</xdr:colOff>
                    <xdr:row>9</xdr:row>
                    <xdr:rowOff>175260</xdr:rowOff>
                  </to>
                </anchor>
              </controlPr>
            </control>
          </mc:Choice>
        </mc:AlternateContent>
        <mc:AlternateContent xmlns:mc="http://schemas.openxmlformats.org/markup-compatibility/2006">
          <mc:Choice Requires="x14">
            <control shapeId="32770" r:id="rId5" name="Option Button 2">
              <controlPr defaultSize="0" autoFill="0" autoLine="0" autoPict="0">
                <anchor moveWithCells="1">
                  <from>
                    <xdr:col>5</xdr:col>
                    <xdr:colOff>160020</xdr:colOff>
                    <xdr:row>9</xdr:row>
                    <xdr:rowOff>22860</xdr:rowOff>
                  </from>
                  <to>
                    <xdr:col>9</xdr:col>
                    <xdr:colOff>38100</xdr:colOff>
                    <xdr:row>9</xdr:row>
                    <xdr:rowOff>236220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93"/>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3.6640625" style="6" customWidth="1"/>
    <col min="7" max="7" width="8" style="6" bestFit="1" customWidth="1"/>
    <col min="8" max="8" width="12.44140625" style="6" bestFit="1" customWidth="1"/>
    <col min="9" max="9" width="2.88671875" style="6" customWidth="1"/>
    <col min="10" max="10" width="9.88671875" style="6" bestFit="1" customWidth="1"/>
    <col min="11" max="11" width="8" style="6" bestFit="1" customWidth="1"/>
    <col min="12" max="12" width="12.44140625" style="6" bestFit="1" customWidth="1"/>
    <col min="13" max="13" width="2.88671875" style="6" customWidth="1"/>
    <col min="14" max="14" width="10.44140625" style="6" bestFit="1" customWidth="1"/>
    <col min="15" max="15" width="10" style="6" bestFit="1" customWidth="1"/>
    <col min="16" max="16" width="3.88671875" style="6" customWidth="1"/>
    <col min="17" max="17" width="2.88671875" style="203" customWidth="1"/>
    <col min="18" max="18" width="4.5546875" style="203" customWidth="1"/>
    <col min="19" max="19" width="2.88671875" style="203" customWidth="1"/>
    <col min="20" max="20" width="4.5546875" style="203" customWidth="1"/>
    <col min="21" max="21" width="2.88671875" style="203"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60</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1277500</v>
      </c>
      <c r="G18" s="12" t="s">
        <v>6</v>
      </c>
    </row>
    <row r="19" spans="2:23" x14ac:dyDescent="0.25">
      <c r="B19" s="11"/>
      <c r="F19" s="13">
        <v>2500</v>
      </c>
      <c r="G19" s="6" t="s">
        <v>57</v>
      </c>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156">
        <f>'Proposed Rates'!D10</f>
        <v>4193.93</v>
      </c>
      <c r="G23" s="25">
        <v>1</v>
      </c>
      <c r="H23" s="26">
        <f>G23*F23</f>
        <v>4193.93</v>
      </c>
      <c r="I23" s="27"/>
      <c r="J23" s="157">
        <f>+'Proposed Rates'!E10</f>
        <v>4193.93</v>
      </c>
      <c r="K23" s="29">
        <v>1</v>
      </c>
      <c r="L23" s="26">
        <f>K23*J23</f>
        <v>4193.93</v>
      </c>
      <c r="M23" s="27"/>
      <c r="N23" s="30">
        <f>L23-H23</f>
        <v>0</v>
      </c>
      <c r="O23" s="31">
        <f>IF((H23)=0,"",(N23/H23))</f>
        <v>0</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58</v>
      </c>
      <c r="E29" s="23"/>
      <c r="F29" s="24">
        <f>'Proposed Rates'!D23</f>
        <v>3.9180999999999999</v>
      </c>
      <c r="G29" s="51">
        <f>+$F$19</f>
        <v>2500</v>
      </c>
      <c r="H29" s="26">
        <f t="shared" si="0"/>
        <v>9795.25</v>
      </c>
      <c r="I29" s="27"/>
      <c r="J29" s="28">
        <f>+'Proposed Rates'!E23</f>
        <v>4.1833999999999998</v>
      </c>
      <c r="K29" s="51">
        <f>+$F$19</f>
        <v>2500</v>
      </c>
      <c r="L29" s="26">
        <f t="shared" si="1"/>
        <v>10458.5</v>
      </c>
      <c r="M29" s="27"/>
      <c r="N29" s="30">
        <f t="shared" si="2"/>
        <v>663.25</v>
      </c>
      <c r="O29" s="31">
        <f t="shared" si="3"/>
        <v>6.7711390725096354E-2</v>
      </c>
      <c r="Q29" s="107"/>
      <c r="S29" s="107"/>
      <c r="U29" s="107"/>
      <c r="W29" s="107"/>
    </row>
    <row r="30" spans="2:23" x14ac:dyDescent="0.25">
      <c r="B30" s="21" t="s">
        <v>21</v>
      </c>
      <c r="C30" s="21"/>
      <c r="D30" s="22"/>
      <c r="E30" s="23"/>
      <c r="F30" s="24"/>
      <c r="G30" s="25">
        <f t="shared" ref="G30" si="4">$F$18</f>
        <v>1277500</v>
      </c>
      <c r="H30" s="26">
        <f t="shared" si="0"/>
        <v>0</v>
      </c>
      <c r="I30" s="27"/>
      <c r="J30" s="28"/>
      <c r="K30" s="25">
        <f t="shared" ref="K30:K38" si="5">$F$18</f>
        <v>1277500</v>
      </c>
      <c r="L30" s="26">
        <f t="shared" si="1"/>
        <v>0</v>
      </c>
      <c r="M30" s="27"/>
      <c r="N30" s="30">
        <f t="shared" si="2"/>
        <v>0</v>
      </c>
      <c r="O30" s="31" t="str">
        <f t="shared" si="3"/>
        <v/>
      </c>
      <c r="Q30" s="107"/>
      <c r="S30" s="107"/>
      <c r="U30" s="107"/>
      <c r="W30" s="107"/>
    </row>
    <row r="31" spans="2:23" x14ac:dyDescent="0.25">
      <c r="B31" s="21" t="s">
        <v>22</v>
      </c>
      <c r="C31" s="21"/>
      <c r="D31" s="22" t="s">
        <v>58</v>
      </c>
      <c r="E31" s="23"/>
      <c r="F31" s="24">
        <f>'Proposed Rates'!D70</f>
        <v>0</v>
      </c>
      <c r="G31" s="51">
        <f>+$F$19</f>
        <v>2500</v>
      </c>
      <c r="H31" s="26">
        <f t="shared" si="0"/>
        <v>0</v>
      </c>
      <c r="I31" s="27"/>
      <c r="J31" s="28">
        <f>+'Proposed Rates'!E70</f>
        <v>0</v>
      </c>
      <c r="K31" s="51">
        <f>+$F$19</f>
        <v>2500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1277500</v>
      </c>
      <c r="H32" s="26">
        <f t="shared" si="0"/>
        <v>0</v>
      </c>
      <c r="I32" s="27"/>
      <c r="J32" s="28"/>
      <c r="K32" s="25">
        <f t="shared" si="5"/>
        <v>1277500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1277500</v>
      </c>
      <c r="H33" s="26">
        <f t="shared" si="0"/>
        <v>0</v>
      </c>
      <c r="I33" s="27"/>
      <c r="J33" s="28"/>
      <c r="K33" s="25">
        <f t="shared" si="5"/>
        <v>1277500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1277500</v>
      </c>
      <c r="H34" s="26">
        <f t="shared" si="0"/>
        <v>0</v>
      </c>
      <c r="I34" s="27"/>
      <c r="J34" s="28"/>
      <c r="K34" s="25">
        <f t="shared" si="5"/>
        <v>1277500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1277500</v>
      </c>
      <c r="H35" s="26">
        <f t="shared" si="0"/>
        <v>0</v>
      </c>
      <c r="I35" s="27"/>
      <c r="J35" s="28"/>
      <c r="K35" s="25">
        <f t="shared" si="5"/>
        <v>1277500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1277500</v>
      </c>
      <c r="H36" s="26">
        <f t="shared" si="0"/>
        <v>0</v>
      </c>
      <c r="I36" s="27"/>
      <c r="J36" s="28"/>
      <c r="K36" s="25">
        <f t="shared" si="5"/>
        <v>1277500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1277500</v>
      </c>
      <c r="H37" s="26">
        <f t="shared" si="0"/>
        <v>0</v>
      </c>
      <c r="I37" s="27"/>
      <c r="J37" s="28"/>
      <c r="K37" s="25">
        <f t="shared" si="5"/>
        <v>1277500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1277500</v>
      </c>
      <c r="H38" s="26">
        <f t="shared" si="0"/>
        <v>0</v>
      </c>
      <c r="I38" s="27"/>
      <c r="J38" s="28"/>
      <c r="K38" s="25">
        <f t="shared" si="5"/>
        <v>1277500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13989.18</v>
      </c>
      <c r="I39" s="40"/>
      <c r="J39" s="41"/>
      <c r="K39" s="42"/>
      <c r="L39" s="39">
        <f>SUM(L23:L38)</f>
        <v>14652.43</v>
      </c>
      <c r="M39" s="40"/>
      <c r="N39" s="43">
        <f t="shared" si="2"/>
        <v>663.25</v>
      </c>
      <c r="O39" s="44">
        <f t="shared" si="3"/>
        <v>4.7411642426503912E-2</v>
      </c>
      <c r="Q39" s="107"/>
      <c r="R39" s="203"/>
      <c r="S39" s="107"/>
      <c r="T39" s="203"/>
      <c r="U39" s="107"/>
      <c r="V39" s="203"/>
      <c r="W39" s="107"/>
    </row>
    <row r="40" spans="2:23" ht="26.4" x14ac:dyDescent="0.25">
      <c r="B40" s="46" t="str">
        <f>+'&gt;50 (100)'!B40</f>
        <v>Deferral/Variance Account Disposition Rate Rider Class 1</v>
      </c>
      <c r="C40" s="21"/>
      <c r="D40" s="22" t="str">
        <f>+'&gt;50 (100)'!D40</f>
        <v>per kW</v>
      </c>
      <c r="E40" s="23"/>
      <c r="F40" s="24">
        <f>'Proposed Rates'!D41</f>
        <v>1.2999999999999999E-2</v>
      </c>
      <c r="G40" s="51">
        <f>+$F$19</f>
        <v>2500</v>
      </c>
      <c r="H40" s="26">
        <f>G40*F40</f>
        <v>32.5</v>
      </c>
      <c r="I40" s="27"/>
      <c r="J40" s="28">
        <f>+'Proposed Rates'!E41</f>
        <v>-0.1847</v>
      </c>
      <c r="K40" s="51">
        <f>+$F$19</f>
        <v>2500</v>
      </c>
      <c r="L40" s="26">
        <f>K40*J40</f>
        <v>-461.75</v>
      </c>
      <c r="M40" s="27"/>
      <c r="N40" s="30">
        <f>L40-H40</f>
        <v>-494.25</v>
      </c>
      <c r="O40" s="31">
        <f>IF((H40)=0,"",(N40/H40))</f>
        <v>-15.207692307692307</v>
      </c>
      <c r="Q40" s="107"/>
      <c r="S40" s="107"/>
      <c r="U40" s="107"/>
      <c r="W40" s="107"/>
    </row>
    <row r="41" spans="2:23" ht="26.4" x14ac:dyDescent="0.25">
      <c r="B41" s="46" t="str">
        <f>+'&gt;50 (100)'!B41</f>
        <v>Deferral/Variance Account Disposition Rate Rider Class 2</v>
      </c>
      <c r="C41" s="21"/>
      <c r="D41" s="22" t="str">
        <f>+'&gt;50 (100)'!D41</f>
        <v>per kW</v>
      </c>
      <c r="E41" s="23"/>
      <c r="F41" s="24">
        <f>'Proposed Rates'!D55</f>
        <v>1.43E-2</v>
      </c>
      <c r="G41" s="51">
        <f>+F19</f>
        <v>2500</v>
      </c>
      <c r="H41" s="26">
        <f t="shared" ref="H41:H46" si="7">G41*F41</f>
        <v>35.75</v>
      </c>
      <c r="I41" s="47"/>
      <c r="J41" s="28">
        <f>+'Proposed Rates'!E55</f>
        <v>0</v>
      </c>
      <c r="K41" s="51">
        <f>+$F$19</f>
        <v>2500</v>
      </c>
      <c r="L41" s="26">
        <f t="shared" ref="L41:L46" si="8">K41*J41</f>
        <v>0</v>
      </c>
      <c r="M41" s="48"/>
      <c r="N41" s="30">
        <f t="shared" ref="N41:N46" si="9">L41-H41</f>
        <v>-35.75</v>
      </c>
      <c r="O41" s="31">
        <f t="shared" ref="O41:O65" si="10">IF((H41)=0,"",(N41/H41))</f>
        <v>-1</v>
      </c>
      <c r="Q41" s="107"/>
      <c r="S41" s="107"/>
      <c r="U41" s="107"/>
      <c r="W41" s="107"/>
    </row>
    <row r="42" spans="2:23" ht="39.6" x14ac:dyDescent="0.25">
      <c r="B42" s="46" t="str">
        <f>+'&gt;50 (100)'!B42</f>
        <v xml:space="preserve">Deferral/Variance Account Disposition Rate Rider -  Global Adjustment </v>
      </c>
      <c r="C42" s="21"/>
      <c r="D42" s="22" t="str">
        <f>+'&gt;50 (100)'!D42</f>
        <v>per kWh</v>
      </c>
      <c r="E42" s="23"/>
      <c r="F42" s="24">
        <f>'Proposed Rates'!D84</f>
        <v>-1.9E-3</v>
      </c>
      <c r="G42" s="25">
        <f t="shared" ref="G42:G44" si="11">$F$18</f>
        <v>1277500</v>
      </c>
      <c r="H42" s="26">
        <f t="shared" si="7"/>
        <v>-2427.25</v>
      </c>
      <c r="I42" s="47"/>
      <c r="J42" s="28">
        <f>+'Proposed Rates'!E84</f>
        <v>0</v>
      </c>
      <c r="K42" s="25">
        <f t="shared" ref="K42" si="12">$F$18</f>
        <v>1277500</v>
      </c>
      <c r="L42" s="26">
        <f t="shared" si="8"/>
        <v>0</v>
      </c>
      <c r="M42" s="48"/>
      <c r="N42" s="30">
        <f t="shared" si="9"/>
        <v>2427.25</v>
      </c>
      <c r="O42" s="31">
        <f t="shared" si="10"/>
        <v>-1</v>
      </c>
      <c r="Q42" s="107"/>
      <c r="S42" s="107"/>
      <c r="U42" s="107"/>
      <c r="W42" s="107"/>
    </row>
    <row r="43" spans="2:23" ht="39.6" x14ac:dyDescent="0.25">
      <c r="B43" s="46" t="str">
        <f>+'&gt;50 (100)'!B43</f>
        <v>Deferral / Variance Accounts Balances (excluding Global Adj.) - NON-WMP</v>
      </c>
      <c r="C43" s="21"/>
      <c r="D43" s="22" t="s">
        <v>58</v>
      </c>
      <c r="E43" s="23"/>
      <c r="F43" s="24">
        <f>'Proposed Rates'!D100</f>
        <v>-1.0875999999999999</v>
      </c>
      <c r="G43" s="51">
        <f>$F$19</f>
        <v>2500</v>
      </c>
      <c r="H43" s="26">
        <f t="shared" si="7"/>
        <v>-2718.9999999999995</v>
      </c>
      <c r="I43" s="47"/>
      <c r="J43" s="28">
        <f>+'Proposed Rates'!E100</f>
        <v>-0.3735</v>
      </c>
      <c r="K43" s="51">
        <f>+$F$19</f>
        <v>2500</v>
      </c>
      <c r="L43" s="26">
        <f t="shared" si="8"/>
        <v>-933.75</v>
      </c>
      <c r="M43" s="48"/>
      <c r="N43" s="30">
        <f t="shared" si="9"/>
        <v>1785.2499999999995</v>
      </c>
      <c r="O43" s="31">
        <f>IF((H43)=0,"",(N43/H43))</f>
        <v>-0.65658330268481058</v>
      </c>
      <c r="Q43" s="107"/>
      <c r="S43" s="107"/>
      <c r="U43" s="107"/>
      <c r="W43" s="107"/>
    </row>
    <row r="44" spans="2:23" ht="39.6" x14ac:dyDescent="0.25">
      <c r="B44" s="46" t="s">
        <v>125</v>
      </c>
      <c r="C44" s="21"/>
      <c r="D44" s="22" t="s">
        <v>20</v>
      </c>
      <c r="E44" s="23"/>
      <c r="F44" s="24">
        <f>+'Proposed Rates'!D114</f>
        <v>2.7E-4</v>
      </c>
      <c r="G44" s="25">
        <f t="shared" si="11"/>
        <v>1277500</v>
      </c>
      <c r="H44" s="26">
        <f t="shared" si="7"/>
        <v>344.92500000000001</v>
      </c>
      <c r="I44" s="226"/>
      <c r="J44" s="223">
        <f>+'Proposed Rates'!E114</f>
        <v>0</v>
      </c>
      <c r="K44" s="25">
        <f t="shared" ref="K44" si="13">$F$18</f>
        <v>1277500</v>
      </c>
      <c r="L44" s="26">
        <f t="shared" si="8"/>
        <v>0</v>
      </c>
      <c r="M44" s="226"/>
      <c r="N44" s="30">
        <f t="shared" si="9"/>
        <v>-344.92500000000001</v>
      </c>
      <c r="O44" s="31">
        <f>IF((H44)=0,"",(N44/H44))</f>
        <v>-1</v>
      </c>
      <c r="Q44" s="107"/>
      <c r="S44" s="107"/>
      <c r="U44" s="107"/>
      <c r="W44" s="107"/>
    </row>
    <row r="45" spans="2:23" x14ac:dyDescent="0.25">
      <c r="B45" s="49" t="s">
        <v>25</v>
      </c>
      <c r="C45" s="21"/>
      <c r="D45" s="22" t="s">
        <v>58</v>
      </c>
      <c r="E45" s="23"/>
      <c r="F45" s="50">
        <f>'Proposed Rates'!D129</f>
        <v>2.8129999999999999E-2</v>
      </c>
      <c r="G45" s="51">
        <f>+$F$19</f>
        <v>2500</v>
      </c>
      <c r="H45" s="26">
        <f>G45*F45</f>
        <v>70.325000000000003</v>
      </c>
      <c r="I45" s="27"/>
      <c r="J45" s="52">
        <f>'Proposed Rates'!E129</f>
        <v>2.546E-2</v>
      </c>
      <c r="K45" s="51">
        <f>+$F$19</f>
        <v>2500</v>
      </c>
      <c r="L45" s="26">
        <f>K45*J45</f>
        <v>63.65</v>
      </c>
      <c r="M45" s="27"/>
      <c r="N45" s="30">
        <f>L45-H45</f>
        <v>-6.6750000000000043</v>
      </c>
      <c r="O45" s="31">
        <f>IF((H45)=0,"",(N45/H45))</f>
        <v>-9.4916459296125189E-2</v>
      </c>
      <c r="Q45" s="107"/>
      <c r="S45" s="107"/>
      <c r="U45" s="107"/>
      <c r="W45" s="107"/>
    </row>
    <row r="46" spans="2:23" x14ac:dyDescent="0.25">
      <c r="B46" s="49" t="s">
        <v>26</v>
      </c>
      <c r="C46" s="21"/>
      <c r="D46" s="22"/>
      <c r="E46" s="23"/>
      <c r="F46" s="53">
        <f>IF(ISBLANK(D16)=TRUE, 0, IF(D16="TOU", 0.65*$F$57+0.17*$F$58+0.18*$F$59, IF(AND(D16="non-TOU", G61&gt;0), F61,F60)))</f>
        <v>8.2160000000000011E-2</v>
      </c>
      <c r="G46" s="54">
        <f>$F$18*(1+$F$72)-$F$18</f>
        <v>42796.25</v>
      </c>
      <c r="H46" s="26">
        <f t="shared" si="7"/>
        <v>3516.1399000000006</v>
      </c>
      <c r="I46" s="27"/>
      <c r="J46" s="55">
        <f>0.65*$J$57+0.17*$J$58+0.18*$J$59</f>
        <v>8.2160000000000011E-2</v>
      </c>
      <c r="K46" s="54">
        <f>$F$18*(1+$J$72)-$F$18</f>
        <v>42796.25</v>
      </c>
      <c r="L46" s="26">
        <f t="shared" si="8"/>
        <v>3516.1399000000006</v>
      </c>
      <c r="M46" s="27"/>
      <c r="N46" s="30">
        <f t="shared" si="9"/>
        <v>0</v>
      </c>
      <c r="O46" s="31">
        <f t="shared" si="10"/>
        <v>0</v>
      </c>
      <c r="Q46" s="107"/>
      <c r="S46" s="107"/>
      <c r="U46" s="107"/>
      <c r="W46" s="107"/>
    </row>
    <row r="47" spans="2:23" x14ac:dyDescent="0.25">
      <c r="B47" s="49" t="s">
        <v>27</v>
      </c>
      <c r="C47" s="21"/>
      <c r="D47" s="22" t="s">
        <v>17</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6.4" x14ac:dyDescent="0.25">
      <c r="B48" s="56" t="s">
        <v>28</v>
      </c>
      <c r="C48" s="57"/>
      <c r="D48" s="57"/>
      <c r="E48" s="57"/>
      <c r="F48" s="58"/>
      <c r="G48" s="59"/>
      <c r="H48" s="60">
        <f>SUM(H40:H47)+H39</f>
        <v>12842.5699</v>
      </c>
      <c r="I48" s="40"/>
      <c r="J48" s="59"/>
      <c r="K48" s="61"/>
      <c r="L48" s="60">
        <f>SUM(L40:L47)+L39</f>
        <v>16836.7199</v>
      </c>
      <c r="M48" s="40"/>
      <c r="N48" s="43">
        <f t="shared" ref="N48:N65" si="14">L48-H48</f>
        <v>3994.1499999999996</v>
      </c>
      <c r="O48" s="44">
        <f t="shared" si="10"/>
        <v>0.31100862452771227</v>
      </c>
      <c r="Q48" s="107"/>
      <c r="S48" s="107"/>
      <c r="U48" s="107"/>
      <c r="W48" s="107"/>
    </row>
    <row r="49" spans="2:23" x14ac:dyDescent="0.25">
      <c r="B49" s="27" t="s">
        <v>29</v>
      </c>
      <c r="C49" s="27"/>
      <c r="D49" s="62" t="s">
        <v>58</v>
      </c>
      <c r="E49" s="63"/>
      <c r="F49" s="28">
        <f>'Proposed Rates'!D159</f>
        <v>2.9089</v>
      </c>
      <c r="G49" s="64">
        <f>+$F$19</f>
        <v>2500</v>
      </c>
      <c r="H49" s="26">
        <f>G49*F49</f>
        <v>7272.25</v>
      </c>
      <c r="I49" s="27"/>
      <c r="J49" s="28">
        <f>'Proposed Rates'!E159</f>
        <v>2.9563000000000001</v>
      </c>
      <c r="K49" s="64">
        <f>+$F$19</f>
        <v>2500</v>
      </c>
      <c r="L49" s="26">
        <f>K49*J49</f>
        <v>7390.75</v>
      </c>
      <c r="M49" s="27"/>
      <c r="N49" s="30">
        <f t="shared" si="14"/>
        <v>118.5</v>
      </c>
      <c r="O49" s="31">
        <f t="shared" si="10"/>
        <v>1.6294819347519682E-2</v>
      </c>
      <c r="Q49" s="107"/>
      <c r="S49" s="107"/>
      <c r="U49" s="107"/>
      <c r="W49" s="107"/>
    </row>
    <row r="50" spans="2:23" ht="26.4" x14ac:dyDescent="0.25">
      <c r="B50" s="66" t="s">
        <v>30</v>
      </c>
      <c r="C50" s="27"/>
      <c r="D50" s="62" t="s">
        <v>58</v>
      </c>
      <c r="E50" s="63"/>
      <c r="F50" s="28">
        <f>'Proposed Rates'!D174</f>
        <v>1.9422999999999999</v>
      </c>
      <c r="G50" s="64">
        <f>G49</f>
        <v>2500</v>
      </c>
      <c r="H50" s="26">
        <f>G50*F50</f>
        <v>4855.75</v>
      </c>
      <c r="I50" s="27"/>
      <c r="J50" s="28">
        <f>'Proposed Rates'!E174</f>
        <v>1.9672000000000001</v>
      </c>
      <c r="K50" s="64">
        <f>K49</f>
        <v>2500</v>
      </c>
      <c r="L50" s="26">
        <f>K50*J50</f>
        <v>4918</v>
      </c>
      <c r="M50" s="27"/>
      <c r="N50" s="30">
        <f t="shared" si="14"/>
        <v>62.25</v>
      </c>
      <c r="O50" s="31">
        <f t="shared" si="10"/>
        <v>1.2819852751892086E-2</v>
      </c>
      <c r="Q50" s="107"/>
      <c r="S50" s="107"/>
      <c r="U50" s="107"/>
      <c r="W50" s="107"/>
    </row>
    <row r="51" spans="2:23" ht="26.4" x14ac:dyDescent="0.25">
      <c r="B51" s="56" t="s">
        <v>31</v>
      </c>
      <c r="C51" s="35"/>
      <c r="D51" s="35"/>
      <c r="E51" s="35"/>
      <c r="F51" s="67"/>
      <c r="G51" s="59"/>
      <c r="H51" s="60">
        <f>SUM(H48:H50)</f>
        <v>24970.569900000002</v>
      </c>
      <c r="I51" s="68"/>
      <c r="J51" s="69"/>
      <c r="K51" s="59"/>
      <c r="L51" s="60">
        <f>SUM(L48:L50)</f>
        <v>29145.4699</v>
      </c>
      <c r="M51" s="68"/>
      <c r="N51" s="43">
        <f t="shared" si="14"/>
        <v>4174.8999999999978</v>
      </c>
      <c r="O51" s="44">
        <f t="shared" si="10"/>
        <v>0.16719282005654174</v>
      </c>
      <c r="Q51" s="102"/>
      <c r="S51" s="102"/>
      <c r="U51" s="102"/>
      <c r="W51" s="102"/>
    </row>
    <row r="52" spans="2:23" ht="26.4" x14ac:dyDescent="0.25">
      <c r="B52" s="71" t="s">
        <v>32</v>
      </c>
      <c r="C52" s="21"/>
      <c r="D52" s="22" t="s">
        <v>20</v>
      </c>
      <c r="E52" s="23"/>
      <c r="F52" s="72">
        <f>'Proposed Rates'!D186</f>
        <v>3.5999999999999999E-3</v>
      </c>
      <c r="G52" s="64">
        <f>+$F$18+G46</f>
        <v>1320296.25</v>
      </c>
      <c r="H52" s="73">
        <f t="shared" ref="H52:H59" si="15">G52*F52</f>
        <v>4753.0664999999999</v>
      </c>
      <c r="I52" s="27"/>
      <c r="J52" s="72">
        <f>F52</f>
        <v>3.5999999999999999E-3</v>
      </c>
      <c r="K52" s="64">
        <f>+$F$18+K46</f>
        <v>1320296.25</v>
      </c>
      <c r="L52" s="73">
        <f t="shared" ref="L52:L59" si="16">K52*J52</f>
        <v>4753.0664999999999</v>
      </c>
      <c r="M52" s="27"/>
      <c r="N52" s="30">
        <f t="shared" si="14"/>
        <v>0</v>
      </c>
      <c r="O52" s="74">
        <f t="shared" si="10"/>
        <v>0</v>
      </c>
      <c r="Q52" s="107"/>
      <c r="S52" s="107"/>
      <c r="U52" s="107"/>
      <c r="W52" s="107"/>
    </row>
    <row r="53" spans="2:23" ht="26.4" x14ac:dyDescent="0.25">
      <c r="B53" s="71" t="s">
        <v>33</v>
      </c>
      <c r="C53" s="21"/>
      <c r="D53" s="22" t="s">
        <v>20</v>
      </c>
      <c r="E53" s="23"/>
      <c r="F53" s="72">
        <f>'Proposed Rates'!D191</f>
        <v>2.9999999999999997E-4</v>
      </c>
      <c r="G53" s="64">
        <f>G52</f>
        <v>1320296.25</v>
      </c>
      <c r="H53" s="73">
        <f t="shared" si="15"/>
        <v>396.08887499999997</v>
      </c>
      <c r="I53" s="27"/>
      <c r="J53" s="72">
        <f>F53</f>
        <v>2.9999999999999997E-4</v>
      </c>
      <c r="K53" s="64">
        <f>K52</f>
        <v>1320296.25</v>
      </c>
      <c r="L53" s="73">
        <f t="shared" si="16"/>
        <v>396.08887499999997</v>
      </c>
      <c r="M53" s="27"/>
      <c r="N53" s="30">
        <f t="shared" si="14"/>
        <v>0</v>
      </c>
      <c r="O53" s="74">
        <f t="shared" si="10"/>
        <v>0</v>
      </c>
      <c r="Q53" s="107"/>
      <c r="S53" s="107"/>
      <c r="U53" s="107"/>
      <c r="W53" s="107"/>
    </row>
    <row r="54" spans="2:23" x14ac:dyDescent="0.25">
      <c r="B54" s="21" t="s">
        <v>34</v>
      </c>
      <c r="C54" s="21"/>
      <c r="D54" s="22" t="s">
        <v>17</v>
      </c>
      <c r="E54" s="23"/>
      <c r="F54" s="72">
        <f>'Proposed Rates'!D196</f>
        <v>0.25</v>
      </c>
      <c r="G54" s="25">
        <v>1</v>
      </c>
      <c r="H54" s="73">
        <f t="shared" si="15"/>
        <v>0.25</v>
      </c>
      <c r="I54" s="27"/>
      <c r="J54" s="72">
        <f>'Proposed Rates'!E196</f>
        <v>0.25</v>
      </c>
      <c r="K54" s="29">
        <v>1</v>
      </c>
      <c r="L54" s="73">
        <f t="shared" si="16"/>
        <v>0.25</v>
      </c>
      <c r="M54" s="27"/>
      <c r="N54" s="30">
        <f t="shared" si="14"/>
        <v>0</v>
      </c>
      <c r="O54" s="74">
        <f t="shared" si="10"/>
        <v>0</v>
      </c>
      <c r="Q54" s="107"/>
      <c r="S54" s="107"/>
      <c r="U54" s="107"/>
      <c r="W54" s="107"/>
    </row>
    <row r="55" spans="2:23" x14ac:dyDescent="0.25">
      <c r="B55" s="21" t="s">
        <v>120</v>
      </c>
      <c r="C55" s="21"/>
      <c r="D55" s="22"/>
      <c r="E55" s="23"/>
      <c r="F55" s="72">
        <f>'Proposed Rates'!D221</f>
        <v>0</v>
      </c>
      <c r="G55" s="64">
        <f>G53</f>
        <v>1320296.25</v>
      </c>
      <c r="H55" s="73">
        <f>G55*F55</f>
        <v>0</v>
      </c>
      <c r="I55" s="27"/>
      <c r="J55" s="72">
        <f>F55</f>
        <v>0</v>
      </c>
      <c r="K55" s="64">
        <f>K53</f>
        <v>1320296.25</v>
      </c>
      <c r="L55" s="73">
        <f>K55*J55</f>
        <v>0</v>
      </c>
      <c r="M55" s="27"/>
      <c r="N55" s="30"/>
      <c r="O55" s="74"/>
      <c r="Q55" s="107"/>
      <c r="S55" s="107"/>
      <c r="U55" s="107"/>
      <c r="W55" s="107"/>
    </row>
    <row r="56" spans="2:23" x14ac:dyDescent="0.25">
      <c r="B56" s="21" t="s">
        <v>35</v>
      </c>
      <c r="C56" s="21"/>
      <c r="D56" s="22"/>
      <c r="E56" s="23"/>
      <c r="F56" s="72">
        <f>'Proposed Rates'!D216</f>
        <v>6.94E-3</v>
      </c>
      <c r="G56" s="75">
        <f>$F$18</f>
        <v>1277500</v>
      </c>
      <c r="H56" s="73">
        <f t="shared" si="15"/>
        <v>8865.85</v>
      </c>
      <c r="I56" s="27"/>
      <c r="J56" s="72">
        <f>+F56</f>
        <v>6.94E-3</v>
      </c>
      <c r="K56" s="76">
        <f>$F$18</f>
        <v>1277500</v>
      </c>
      <c r="L56" s="73">
        <f t="shared" si="16"/>
        <v>8865.85</v>
      </c>
      <c r="M56" s="27"/>
      <c r="N56" s="30">
        <f t="shared" si="14"/>
        <v>0</v>
      </c>
      <c r="O56" s="74">
        <f t="shared" si="10"/>
        <v>0</v>
      </c>
      <c r="Q56" s="107"/>
      <c r="S56" s="107"/>
      <c r="U56" s="107"/>
      <c r="W56" s="107"/>
    </row>
    <row r="57" spans="2:23" x14ac:dyDescent="0.25">
      <c r="B57" s="49" t="s">
        <v>36</v>
      </c>
      <c r="C57" s="21"/>
      <c r="D57" s="22"/>
      <c r="E57" s="23"/>
      <c r="F57" s="72">
        <f>'Proposed Rates'!D226</f>
        <v>6.5000000000000002E-2</v>
      </c>
      <c r="G57" s="77">
        <f>0.65*$F$18</f>
        <v>830375</v>
      </c>
      <c r="H57" s="73">
        <f t="shared" si="15"/>
        <v>53974.375</v>
      </c>
      <c r="I57" s="27"/>
      <c r="J57" s="72">
        <f>F57</f>
        <v>6.5000000000000002E-2</v>
      </c>
      <c r="K57" s="77">
        <f>$G$57</f>
        <v>830375</v>
      </c>
      <c r="L57" s="73">
        <f t="shared" si="16"/>
        <v>53974.375</v>
      </c>
      <c r="M57" s="27"/>
      <c r="N57" s="30">
        <f t="shared" si="14"/>
        <v>0</v>
      </c>
      <c r="O57" s="74">
        <f t="shared" si="10"/>
        <v>0</v>
      </c>
      <c r="Q57" s="107"/>
      <c r="S57" s="107"/>
      <c r="U57" s="107"/>
      <c r="W57" s="107"/>
    </row>
    <row r="58" spans="2:23" x14ac:dyDescent="0.25">
      <c r="B58" s="49" t="s">
        <v>37</v>
      </c>
      <c r="C58" s="21"/>
      <c r="D58" s="22"/>
      <c r="E58" s="23"/>
      <c r="F58" s="72">
        <f>'Proposed Rates'!D227</f>
        <v>9.5000000000000001E-2</v>
      </c>
      <c r="G58" s="77">
        <f>0.17*$F$18</f>
        <v>217175.00000000003</v>
      </c>
      <c r="H58" s="73">
        <f t="shared" si="15"/>
        <v>20631.625000000004</v>
      </c>
      <c r="I58" s="27"/>
      <c r="J58" s="72">
        <f>F58</f>
        <v>9.5000000000000001E-2</v>
      </c>
      <c r="K58" s="77">
        <f>$G$58</f>
        <v>217175.00000000003</v>
      </c>
      <c r="L58" s="73">
        <f t="shared" si="16"/>
        <v>20631.625000000004</v>
      </c>
      <c r="M58" s="27"/>
      <c r="N58" s="30">
        <f t="shared" si="14"/>
        <v>0</v>
      </c>
      <c r="O58" s="74">
        <f t="shared" si="10"/>
        <v>0</v>
      </c>
      <c r="Q58" s="107"/>
      <c r="S58" s="107"/>
      <c r="U58" s="107"/>
      <c r="W58" s="107"/>
    </row>
    <row r="59" spans="2:23" x14ac:dyDescent="0.25">
      <c r="B59" s="11" t="s">
        <v>38</v>
      </c>
      <c r="C59" s="21"/>
      <c r="D59" s="22"/>
      <c r="E59" s="23"/>
      <c r="F59" s="72">
        <f>'Proposed Rates'!D228</f>
        <v>0.13200000000000001</v>
      </c>
      <c r="G59" s="77">
        <f>0.18*$F$18</f>
        <v>229950</v>
      </c>
      <c r="H59" s="73">
        <f t="shared" si="15"/>
        <v>30353.4</v>
      </c>
      <c r="I59" s="27"/>
      <c r="J59" s="72">
        <f>F59</f>
        <v>0.13200000000000001</v>
      </c>
      <c r="K59" s="77">
        <f>$G$59</f>
        <v>229950</v>
      </c>
      <c r="L59" s="73">
        <f t="shared" si="16"/>
        <v>30353.4</v>
      </c>
      <c r="M59" s="27"/>
      <c r="N59" s="30">
        <f t="shared" si="14"/>
        <v>0</v>
      </c>
      <c r="O59" s="74">
        <f t="shared" si="10"/>
        <v>0</v>
      </c>
      <c r="Q59" s="107"/>
      <c r="S59" s="107"/>
      <c r="U59" s="107"/>
      <c r="W59" s="107"/>
    </row>
    <row r="60" spans="2:23" s="85" customFormat="1" x14ac:dyDescent="0.25">
      <c r="B60" s="78" t="s">
        <v>39</v>
      </c>
      <c r="C60" s="79"/>
      <c r="D60" s="80"/>
      <c r="E60" s="81"/>
      <c r="F60" s="72">
        <f>'Proposed Rates'!D229</f>
        <v>7.6999999999999999E-2</v>
      </c>
      <c r="G60" s="82">
        <v>750</v>
      </c>
      <c r="H60" s="73">
        <f>G60*F60</f>
        <v>57.75</v>
      </c>
      <c r="I60" s="83"/>
      <c r="J60" s="72">
        <f>F60</f>
        <v>7.6999999999999999E-2</v>
      </c>
      <c r="K60" s="82">
        <f>$G$60</f>
        <v>750</v>
      </c>
      <c r="L60" s="73">
        <f>K60*J60</f>
        <v>57.75</v>
      </c>
      <c r="M60" s="83"/>
      <c r="N60" s="84">
        <f t="shared" si="14"/>
        <v>0</v>
      </c>
      <c r="O60" s="74">
        <f t="shared" si="10"/>
        <v>0</v>
      </c>
      <c r="Q60" s="143"/>
      <c r="R60" s="204"/>
      <c r="S60" s="143"/>
      <c r="T60" s="204"/>
      <c r="U60" s="143"/>
      <c r="V60" s="204"/>
      <c r="W60" s="143"/>
    </row>
    <row r="61" spans="2:23" s="85" customFormat="1" ht="13.8" thickBot="1" x14ac:dyDescent="0.3">
      <c r="B61" s="78" t="s">
        <v>40</v>
      </c>
      <c r="C61" s="79"/>
      <c r="D61" s="80"/>
      <c r="E61" s="81"/>
      <c r="F61" s="72">
        <f>'Proposed Rates'!D230</f>
        <v>0.09</v>
      </c>
      <c r="G61" s="82">
        <f>F18-G60</f>
        <v>1276750</v>
      </c>
      <c r="H61" s="73">
        <f>G61*F61</f>
        <v>114907.5</v>
      </c>
      <c r="I61" s="83"/>
      <c r="J61" s="72">
        <f>F61</f>
        <v>0.09</v>
      </c>
      <c r="K61" s="82">
        <f>$G$61</f>
        <v>1276750</v>
      </c>
      <c r="L61" s="73">
        <f>K61*J61</f>
        <v>114907.5</v>
      </c>
      <c r="M61" s="83"/>
      <c r="N61" s="84">
        <f t="shared" si="14"/>
        <v>0</v>
      </c>
      <c r="O61" s="74">
        <f t="shared" si="10"/>
        <v>0</v>
      </c>
      <c r="Q61" s="143"/>
      <c r="R61" s="204"/>
      <c r="S61" s="143"/>
      <c r="T61" s="204"/>
      <c r="U61" s="143"/>
      <c r="V61" s="204"/>
      <c r="W61" s="143"/>
    </row>
    <row r="62" spans="2:23" ht="8.25" customHeight="1" thickBot="1" x14ac:dyDescent="0.3">
      <c r="B62" s="86"/>
      <c r="C62" s="87"/>
      <c r="D62" s="88"/>
      <c r="E62" s="87"/>
      <c r="F62" s="89"/>
      <c r="G62" s="90"/>
      <c r="H62" s="91"/>
      <c r="I62" s="92"/>
      <c r="J62" s="89"/>
      <c r="K62" s="93"/>
      <c r="L62" s="91"/>
      <c r="M62" s="92"/>
      <c r="N62" s="94"/>
      <c r="O62" s="95"/>
      <c r="Q62" s="107"/>
      <c r="S62" s="107"/>
      <c r="U62" s="107"/>
      <c r="W62" s="107"/>
    </row>
    <row r="63" spans="2:23" x14ac:dyDescent="0.25">
      <c r="B63" s="96" t="s">
        <v>41</v>
      </c>
      <c r="C63" s="21"/>
      <c r="D63" s="21"/>
      <c r="E63" s="21"/>
      <c r="F63" s="97"/>
      <c r="G63" s="98"/>
      <c r="H63" s="99">
        <f>SUM(H52:H59,H51)</f>
        <v>143945.225275</v>
      </c>
      <c r="I63" s="100"/>
      <c r="J63" s="101"/>
      <c r="K63" s="101"/>
      <c r="L63" s="99">
        <f>SUM(L52:L59,L51)</f>
        <v>148120.125275</v>
      </c>
      <c r="M63" s="102"/>
      <c r="N63" s="103">
        <f t="shared" ref="N63" si="17">L63-H63</f>
        <v>4174.8999999999942</v>
      </c>
      <c r="O63" s="104">
        <f t="shared" ref="O63" si="18">IF((H63)=0,"",(N63/H63))</f>
        <v>2.9003393422908339E-2</v>
      </c>
      <c r="Q63" s="102"/>
      <c r="S63" s="102"/>
      <c r="U63" s="102"/>
      <c r="W63" s="102"/>
    </row>
    <row r="64" spans="2:23" x14ac:dyDescent="0.25">
      <c r="B64" s="105" t="s">
        <v>42</v>
      </c>
      <c r="C64" s="21"/>
      <c r="D64" s="21"/>
      <c r="E64" s="21"/>
      <c r="F64" s="106">
        <v>0.13</v>
      </c>
      <c r="G64" s="107"/>
      <c r="H64" s="108">
        <f>H63*F64</f>
        <v>18712.879285750001</v>
      </c>
      <c r="I64" s="109"/>
      <c r="J64" s="110">
        <v>0.13</v>
      </c>
      <c r="K64" s="109"/>
      <c r="L64" s="111">
        <f>L63*J64</f>
        <v>19255.616285750002</v>
      </c>
      <c r="M64" s="112"/>
      <c r="N64" s="113">
        <f t="shared" si="14"/>
        <v>542.73700000000099</v>
      </c>
      <c r="O64" s="114">
        <f t="shared" si="10"/>
        <v>2.9003393422908429E-2</v>
      </c>
      <c r="Q64" s="112"/>
      <c r="S64" s="112"/>
      <c r="U64" s="112"/>
      <c r="W64" s="112"/>
    </row>
    <row r="65" spans="1:23" ht="13.8" thickBot="1" x14ac:dyDescent="0.3">
      <c r="B65" s="115" t="s">
        <v>43</v>
      </c>
      <c r="C65" s="21"/>
      <c r="D65" s="21"/>
      <c r="E65" s="21"/>
      <c r="F65" s="116"/>
      <c r="G65" s="107"/>
      <c r="H65" s="99">
        <f>H63+H64</f>
        <v>162658.10456075001</v>
      </c>
      <c r="I65" s="109"/>
      <c r="J65" s="109"/>
      <c r="K65" s="109"/>
      <c r="L65" s="212">
        <f>L63+L64</f>
        <v>167375.74156075</v>
      </c>
      <c r="M65" s="112"/>
      <c r="N65" s="103">
        <f t="shared" si="14"/>
        <v>4717.6369999999879</v>
      </c>
      <c r="O65" s="104">
        <f t="shared" si="10"/>
        <v>2.9003393422908301E-2</v>
      </c>
      <c r="Q65" s="112"/>
      <c r="S65" s="112"/>
      <c r="U65" s="112"/>
      <c r="W65" s="112"/>
    </row>
    <row r="66" spans="1: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1:23" s="85" customFormat="1" x14ac:dyDescent="0.25">
      <c r="B67" s="124" t="s">
        <v>44</v>
      </c>
      <c r="C67" s="79"/>
      <c r="D67" s="79"/>
      <c r="E67" s="79"/>
      <c r="F67" s="125"/>
      <c r="G67" s="126"/>
      <c r="H67" s="127">
        <f>SUM(H60:H61,H51,H52:H56)</f>
        <v>153951.07527499998</v>
      </c>
      <c r="I67" s="128"/>
      <c r="J67" s="129"/>
      <c r="K67" s="129"/>
      <c r="L67" s="127">
        <f>SUM(L60:L61,L51,L52:L56)</f>
        <v>158125.97527499998</v>
      </c>
      <c r="M67" s="130"/>
      <c r="N67" s="131">
        <f t="shared" ref="N67:N69" si="19">L67-H67</f>
        <v>4174.8999999999942</v>
      </c>
      <c r="O67" s="104">
        <f t="shared" ref="O67:O69" si="20">IF((H67)=0,"",(N67/H67))</f>
        <v>2.7118355572005242E-2</v>
      </c>
      <c r="Q67" s="130"/>
      <c r="R67" s="204"/>
      <c r="S67" s="130"/>
      <c r="T67" s="204"/>
      <c r="U67" s="130"/>
      <c r="V67" s="204"/>
      <c r="W67" s="130"/>
    </row>
    <row r="68" spans="1:23" s="85" customFormat="1" x14ac:dyDescent="0.25">
      <c r="B68" s="132" t="s">
        <v>42</v>
      </c>
      <c r="C68" s="79"/>
      <c r="D68" s="79"/>
      <c r="E68" s="79"/>
      <c r="F68" s="133">
        <v>0.13</v>
      </c>
      <c r="G68" s="126"/>
      <c r="H68" s="134">
        <f>H67*F68</f>
        <v>20013.639785749998</v>
      </c>
      <c r="I68" s="135"/>
      <c r="J68" s="136">
        <v>0.13</v>
      </c>
      <c r="K68" s="137"/>
      <c r="L68" s="138">
        <f>L67*J68</f>
        <v>20556.376785749999</v>
      </c>
      <c r="M68" s="139"/>
      <c r="N68" s="140">
        <f t="shared" si="19"/>
        <v>542.73700000000099</v>
      </c>
      <c r="O68" s="114">
        <f t="shared" si="20"/>
        <v>2.7118355572005329E-2</v>
      </c>
      <c r="Q68" s="139"/>
      <c r="R68" s="204"/>
      <c r="S68" s="139"/>
      <c r="T68" s="204"/>
      <c r="U68" s="139"/>
      <c r="V68" s="204"/>
      <c r="W68" s="139"/>
    </row>
    <row r="69" spans="1:23" s="85" customFormat="1" ht="13.8" thickBot="1" x14ac:dyDescent="0.3">
      <c r="B69" s="141" t="s">
        <v>43</v>
      </c>
      <c r="C69" s="79"/>
      <c r="D69" s="79"/>
      <c r="E69" s="79"/>
      <c r="F69" s="142"/>
      <c r="G69" s="143"/>
      <c r="H69" s="127">
        <f>H67+H68</f>
        <v>173964.71506074996</v>
      </c>
      <c r="I69" s="135"/>
      <c r="J69" s="135"/>
      <c r="K69" s="135"/>
      <c r="L69" s="211">
        <f>L67+L68</f>
        <v>178682.35206074998</v>
      </c>
      <c r="M69" s="139"/>
      <c r="N69" s="131">
        <f t="shared" si="19"/>
        <v>4717.637000000017</v>
      </c>
      <c r="O69" s="104">
        <f t="shared" si="20"/>
        <v>2.7118355572005381E-2</v>
      </c>
      <c r="Q69" s="139"/>
      <c r="R69" s="204"/>
      <c r="S69" s="139"/>
      <c r="T69" s="204"/>
      <c r="U69" s="139"/>
      <c r="V69" s="204"/>
      <c r="W69" s="139"/>
    </row>
    <row r="70" spans="1:23" s="85" customFormat="1" ht="8.25" customHeight="1" thickBot="1" x14ac:dyDescent="0.3">
      <c r="B70" s="117"/>
      <c r="C70" s="118"/>
      <c r="D70" s="119"/>
      <c r="E70" s="118"/>
      <c r="F70" s="144"/>
      <c r="G70" s="145"/>
      <c r="H70" s="146"/>
      <c r="I70" s="147"/>
      <c r="J70" s="144"/>
      <c r="K70" s="120"/>
      <c r="L70" s="148"/>
      <c r="M70" s="121"/>
      <c r="N70" s="149"/>
      <c r="O70" s="95"/>
      <c r="Q70" s="143"/>
      <c r="R70" s="204"/>
      <c r="S70" s="143"/>
      <c r="T70" s="204"/>
      <c r="U70" s="143"/>
      <c r="V70" s="204"/>
      <c r="W70" s="143"/>
    </row>
    <row r="71" spans="1:23" x14ac:dyDescent="0.25">
      <c r="L71" s="150"/>
    </row>
    <row r="72" spans="1:23" x14ac:dyDescent="0.25">
      <c r="B72" s="12" t="s">
        <v>45</v>
      </c>
      <c r="F72" s="151">
        <f>'Proposed Rates'!D204</f>
        <v>3.3500000000000002E-2</v>
      </c>
      <c r="J72" s="151">
        <f>+'Res (100)'!J74</f>
        <v>3.3500000000000002E-2</v>
      </c>
    </row>
    <row r="73" spans="1:23" ht="13.8" thickBot="1" x14ac:dyDescent="0.3"/>
    <row r="74" spans="1:23" ht="8.25" customHeight="1" thickBot="1" x14ac:dyDescent="0.3">
      <c r="B74" s="86"/>
      <c r="C74" s="87"/>
      <c r="D74" s="88"/>
      <c r="E74" s="87"/>
      <c r="F74" s="89"/>
      <c r="G74" s="90"/>
      <c r="H74" s="91"/>
      <c r="I74" s="92"/>
      <c r="J74" s="89"/>
      <c r="K74" s="93"/>
      <c r="L74" s="91"/>
      <c r="M74" s="92"/>
      <c r="N74" s="94"/>
      <c r="O74" s="95"/>
      <c r="Q74" s="107"/>
      <c r="S74" s="107"/>
      <c r="U74" s="107"/>
      <c r="W74" s="107"/>
    </row>
    <row r="75" spans="1:23" x14ac:dyDescent="0.25">
      <c r="B75" s="96" t="s">
        <v>41</v>
      </c>
      <c r="C75" s="21"/>
      <c r="D75" s="21"/>
      <c r="E75" s="21"/>
      <c r="F75" s="97"/>
      <c r="G75" s="98"/>
      <c r="H75" s="99">
        <f>+H63-H31-H40-H41-H42-H43</f>
        <v>149023.225275</v>
      </c>
      <c r="I75" s="100"/>
      <c r="J75" s="101"/>
      <c r="K75" s="101"/>
      <c r="L75" s="99">
        <f>+L63-L31-L40-L41-L42-L43</f>
        <v>149515.625275</v>
      </c>
      <c r="M75" s="102"/>
      <c r="N75" s="103">
        <f t="shared" ref="N75:N77" si="21">L75-H75</f>
        <v>492.39999999999418</v>
      </c>
      <c r="O75" s="104">
        <f t="shared" ref="O75:O77" si="22">IF((H75)=0,"",(N75/H75))</f>
        <v>3.3041829492774957E-3</v>
      </c>
      <c r="Q75" s="102"/>
      <c r="S75" s="102"/>
      <c r="U75" s="102"/>
      <c r="W75" s="102"/>
    </row>
    <row r="76" spans="1:23" x14ac:dyDescent="0.25">
      <c r="B76" s="105" t="s">
        <v>42</v>
      </c>
      <c r="C76" s="21"/>
      <c r="D76" s="21"/>
      <c r="E76" s="21"/>
      <c r="F76" s="106">
        <v>0.13</v>
      </c>
      <c r="G76" s="107"/>
      <c r="H76" s="108">
        <f>H75*F76</f>
        <v>19373.019285750001</v>
      </c>
      <c r="I76" s="109"/>
      <c r="J76" s="110">
        <v>0.13</v>
      </c>
      <c r="K76" s="109"/>
      <c r="L76" s="111">
        <f>L75*J76</f>
        <v>19437.031285749999</v>
      </c>
      <c r="M76" s="112"/>
      <c r="N76" s="113">
        <f t="shared" si="21"/>
        <v>64.011999999998807</v>
      </c>
      <c r="O76" s="114">
        <f t="shared" si="22"/>
        <v>3.3041829492774732E-3</v>
      </c>
      <c r="Q76" s="112"/>
      <c r="S76" s="112"/>
      <c r="U76" s="112"/>
      <c r="W76" s="112"/>
    </row>
    <row r="77" spans="1:23" x14ac:dyDescent="0.25">
      <c r="B77" s="115" t="s">
        <v>43</v>
      </c>
      <c r="C77" s="21"/>
      <c r="D77" s="21"/>
      <c r="E77" s="21"/>
      <c r="F77" s="205"/>
      <c r="G77" s="206"/>
      <c r="H77" s="216">
        <f>H75+H76</f>
        <v>168396.24456075</v>
      </c>
      <c r="I77" s="207"/>
      <c r="J77" s="207"/>
      <c r="K77" s="207"/>
      <c r="L77" s="215">
        <f>L75+L76</f>
        <v>168952.65656075001</v>
      </c>
      <c r="M77" s="208"/>
      <c r="N77" s="214">
        <f t="shared" si="21"/>
        <v>556.41200000001118</v>
      </c>
      <c r="O77" s="213">
        <f t="shared" si="22"/>
        <v>3.3041829492776015E-3</v>
      </c>
      <c r="Q77" s="112"/>
      <c r="S77" s="112"/>
      <c r="U77" s="112"/>
      <c r="W77" s="112"/>
    </row>
    <row r="78" spans="1:23" ht="13.5" customHeight="1" x14ac:dyDescent="0.25">
      <c r="Q78" s="202"/>
      <c r="R78" s="202"/>
      <c r="S78" s="6"/>
      <c r="T78" s="6"/>
      <c r="U78" s="6"/>
      <c r="V78" s="6"/>
      <c r="W78" s="6"/>
    </row>
    <row r="79" spans="1:23" ht="12" customHeight="1" x14ac:dyDescent="0.25">
      <c r="A79" s="6" t="s">
        <v>46</v>
      </c>
      <c r="Q79" s="202"/>
      <c r="R79" s="202"/>
      <c r="S79" s="6"/>
      <c r="T79" s="6"/>
      <c r="U79" s="6"/>
      <c r="V79" s="6"/>
      <c r="W79" s="6"/>
    </row>
    <row r="80" spans="1:23" x14ac:dyDescent="0.25">
      <c r="A80" s="6" t="s">
        <v>47</v>
      </c>
      <c r="Q80" s="202"/>
      <c r="R80" s="202"/>
      <c r="S80" s="6"/>
      <c r="T80" s="6"/>
      <c r="U80" s="6"/>
      <c r="V80" s="6"/>
      <c r="W80" s="6"/>
    </row>
    <row r="81" spans="1:23" x14ac:dyDescent="0.25">
      <c r="Q81" s="202"/>
      <c r="R81" s="202"/>
      <c r="S81" s="6"/>
      <c r="T81" s="6"/>
      <c r="U81" s="6"/>
      <c r="V81" s="6"/>
      <c r="W81" s="6"/>
    </row>
    <row r="82" spans="1:23" x14ac:dyDescent="0.25">
      <c r="A82" s="153" t="s">
        <v>133</v>
      </c>
      <c r="Q82" s="202"/>
      <c r="R82" s="202"/>
      <c r="S82" s="6"/>
      <c r="T82" s="6"/>
      <c r="U82" s="6"/>
      <c r="V82" s="6"/>
      <c r="W82" s="6"/>
    </row>
    <row r="83" spans="1:23" x14ac:dyDescent="0.25">
      <c r="A83" s="11" t="s">
        <v>48</v>
      </c>
      <c r="Q83" s="202"/>
      <c r="R83" s="202"/>
      <c r="S83" s="6"/>
      <c r="T83" s="6"/>
      <c r="U83" s="6"/>
      <c r="V83" s="6"/>
      <c r="W83" s="6"/>
    </row>
    <row r="84" spans="1:23" x14ac:dyDescent="0.25">
      <c r="Q84" s="202"/>
      <c r="R84" s="202"/>
      <c r="S84" s="6"/>
      <c r="T84" s="6"/>
      <c r="U84" s="6"/>
      <c r="V84" s="6"/>
      <c r="W84" s="6"/>
    </row>
    <row r="85" spans="1:23" x14ac:dyDescent="0.25">
      <c r="A85" s="6" t="s">
        <v>132</v>
      </c>
      <c r="Q85" s="202"/>
      <c r="R85" s="202"/>
      <c r="S85" s="6"/>
      <c r="T85" s="6"/>
      <c r="U85" s="6"/>
      <c r="V85" s="6"/>
      <c r="W85" s="6"/>
    </row>
    <row r="86" spans="1:23" x14ac:dyDescent="0.25">
      <c r="A86" s="6" t="s">
        <v>49</v>
      </c>
      <c r="Q86" s="202"/>
      <c r="R86" s="202"/>
      <c r="S86" s="6"/>
      <c r="T86" s="6"/>
      <c r="U86" s="6"/>
      <c r="V86" s="6"/>
      <c r="W86" s="6"/>
    </row>
    <row r="87" spans="1:23" x14ac:dyDescent="0.25">
      <c r="A87" s="6" t="s">
        <v>50</v>
      </c>
      <c r="Q87" s="202"/>
      <c r="R87" s="202"/>
      <c r="S87" s="6"/>
      <c r="T87" s="6"/>
      <c r="U87" s="6"/>
      <c r="V87" s="6"/>
      <c r="W87" s="6"/>
    </row>
    <row r="88" spans="1:23" x14ac:dyDescent="0.25">
      <c r="A88" s="6" t="s">
        <v>51</v>
      </c>
      <c r="Q88" s="202"/>
      <c r="R88" s="202"/>
      <c r="S88" s="6"/>
      <c r="T88" s="6"/>
      <c r="U88" s="6"/>
      <c r="V88" s="6"/>
      <c r="W88" s="6"/>
    </row>
    <row r="89" spans="1:23" x14ac:dyDescent="0.25">
      <c r="A89" s="6" t="s">
        <v>52</v>
      </c>
      <c r="Q89" s="202"/>
      <c r="R89" s="202"/>
      <c r="S89" s="6"/>
      <c r="T89" s="6"/>
      <c r="U89" s="6"/>
      <c r="V89" s="6"/>
      <c r="W89" s="6"/>
    </row>
    <row r="90" spans="1:23" x14ac:dyDescent="0.25">
      <c r="Q90" s="202"/>
      <c r="R90" s="202"/>
      <c r="S90" s="6"/>
      <c r="T90" s="6"/>
      <c r="U90" s="6"/>
      <c r="V90" s="6"/>
      <c r="W90" s="6"/>
    </row>
    <row r="91" spans="1:23" x14ac:dyDescent="0.25">
      <c r="A91" s="152"/>
      <c r="B91" s="6" t="s">
        <v>53</v>
      </c>
      <c r="Q91" s="202"/>
      <c r="R91" s="202"/>
      <c r="S91" s="6"/>
      <c r="T91" s="6"/>
      <c r="U91" s="6"/>
      <c r="V91" s="6"/>
      <c r="W91" s="6"/>
    </row>
    <row r="92" spans="1:23" x14ac:dyDescent="0.25">
      <c r="Q92" s="202"/>
      <c r="R92" s="202"/>
      <c r="S92" s="6"/>
      <c r="T92" s="6"/>
      <c r="U92" s="6"/>
      <c r="V92" s="6"/>
      <c r="W92" s="6"/>
    </row>
    <row r="93" spans="1:23" x14ac:dyDescent="0.25">
      <c r="B93" s="153" t="s">
        <v>54</v>
      </c>
      <c r="Q93" s="202"/>
      <c r="R93" s="202"/>
      <c r="S93" s="6"/>
      <c r="T93" s="6"/>
      <c r="U93" s="6"/>
      <c r="V93" s="6"/>
      <c r="W93"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0 D66 D23:D38 D52:D62 D74 D49:D50 D40:D47">
      <formula1>"Monthly, per kWh, per kW"</formula1>
    </dataValidation>
    <dataValidation type="list" allowBlank="1" showInputMessage="1" showErrorMessage="1" sqref="E49:E50 E70 E66 E52:E62 E23:E38 E40:E47 E74">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3</xdr:col>
                    <xdr:colOff>327660</xdr:colOff>
                    <xdr:row>9</xdr:row>
                    <xdr:rowOff>53340</xdr:rowOff>
                  </from>
                  <to>
                    <xdr:col>5</xdr:col>
                    <xdr:colOff>411480</xdr:colOff>
                    <xdr:row>9</xdr:row>
                    <xdr:rowOff>175260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5</xdr:col>
                    <xdr:colOff>281940</xdr:colOff>
                    <xdr:row>9</xdr:row>
                    <xdr:rowOff>22860</xdr:rowOff>
                  </from>
                  <to>
                    <xdr:col>8</xdr:col>
                    <xdr:colOff>167640</xdr:colOff>
                    <xdr:row>9</xdr:row>
                    <xdr:rowOff>236220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W89"/>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4.109375" style="6" customWidth="1"/>
    <col min="7" max="7" width="8.6640625" style="6" bestFit="1" customWidth="1"/>
    <col min="8" max="8" width="14.109375" style="6" bestFit="1" customWidth="1"/>
    <col min="9" max="9" width="2.88671875" style="6" customWidth="1"/>
    <col min="10" max="10" width="10.44140625" style="6" bestFit="1" customWidth="1"/>
    <col min="11" max="11" width="8.6640625" style="6" bestFit="1" customWidth="1"/>
    <col min="12" max="12" width="14.109375" style="6" bestFit="1" customWidth="1"/>
    <col min="13" max="13" width="2.88671875" style="6" customWidth="1"/>
    <col min="14" max="14" width="12" style="6" bestFit="1" customWidth="1"/>
    <col min="15" max="15" width="11.21875" style="6" bestFit="1" customWidth="1"/>
    <col min="16" max="16" width="3.88671875" style="6" customWidth="1"/>
    <col min="17" max="17" width="2.6640625" style="203" bestFit="1" customWidth="1"/>
    <col min="18" max="18" width="4.5546875" style="203" customWidth="1"/>
    <col min="19" max="19" width="2.6640625" style="203" bestFit="1" customWidth="1"/>
    <col min="20" max="20" width="4.5546875" style="203" customWidth="1"/>
    <col min="21" max="21" width="2.6640625" style="203" bestFit="1"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60</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1277500</v>
      </c>
      <c r="G18" s="12" t="s">
        <v>6</v>
      </c>
    </row>
    <row r="19" spans="2:23" x14ac:dyDescent="0.25">
      <c r="B19" s="11"/>
      <c r="F19" s="13">
        <v>4000</v>
      </c>
      <c r="G19" s="6" t="s">
        <v>57</v>
      </c>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156">
        <f>+'&gt;1500(2500)'!F23</f>
        <v>4193.93</v>
      </c>
      <c r="G23" s="25">
        <v>1</v>
      </c>
      <c r="H23" s="26">
        <f>G23*F23</f>
        <v>4193.93</v>
      </c>
      <c r="I23" s="27"/>
      <c r="J23" s="156">
        <f>+'&gt;1500(2500)'!J23</f>
        <v>4193.93</v>
      </c>
      <c r="K23" s="29">
        <v>1</v>
      </c>
      <c r="L23" s="26">
        <f>K23*J23</f>
        <v>4193.93</v>
      </c>
      <c r="M23" s="27"/>
      <c r="N23" s="30">
        <f>L23-H23</f>
        <v>0</v>
      </c>
      <c r="O23" s="31">
        <f>IF((H23)=0,"",(N23/H23))</f>
        <v>0</v>
      </c>
      <c r="Q23" s="107"/>
      <c r="S23" s="107"/>
      <c r="U23" s="107"/>
      <c r="W23" s="107"/>
    </row>
    <row r="24" spans="2:23" x14ac:dyDescent="0.25">
      <c r="B24" s="21" t="s">
        <v>18</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5">
      <c r="B29" s="21" t="s">
        <v>19</v>
      </c>
      <c r="C29" s="21"/>
      <c r="D29" s="22" t="s">
        <v>58</v>
      </c>
      <c r="E29" s="23"/>
      <c r="F29" s="24">
        <f>+'&gt;1500(2500)'!F29</f>
        <v>3.9180999999999999</v>
      </c>
      <c r="G29" s="51">
        <f>+$F$19</f>
        <v>4000</v>
      </c>
      <c r="H29" s="26">
        <f t="shared" si="0"/>
        <v>15672.4</v>
      </c>
      <c r="I29" s="27"/>
      <c r="J29" s="24">
        <f>+'&gt;1500(2500)'!J29</f>
        <v>4.1833999999999998</v>
      </c>
      <c r="K29" s="51">
        <f>+$F$19</f>
        <v>4000</v>
      </c>
      <c r="L29" s="26">
        <f t="shared" si="1"/>
        <v>16733.599999999999</v>
      </c>
      <c r="M29" s="27"/>
      <c r="N29" s="30">
        <f t="shared" si="2"/>
        <v>1061.1999999999989</v>
      </c>
      <c r="O29" s="31">
        <f t="shared" si="3"/>
        <v>6.7711390725096285E-2</v>
      </c>
      <c r="Q29" s="107"/>
      <c r="S29" s="107"/>
      <c r="U29" s="107"/>
      <c r="W29" s="107"/>
    </row>
    <row r="30" spans="2:23" x14ac:dyDescent="0.25">
      <c r="B30" s="21" t="s">
        <v>21</v>
      </c>
      <c r="C30" s="21"/>
      <c r="D30" s="22"/>
      <c r="E30" s="23"/>
      <c r="F30" s="24"/>
      <c r="G30" s="25">
        <f t="shared" ref="G30" si="4">$F$18</f>
        <v>1277500</v>
      </c>
      <c r="H30" s="26">
        <f t="shared" si="0"/>
        <v>0</v>
      </c>
      <c r="I30" s="27"/>
      <c r="J30" s="24"/>
      <c r="K30" s="25">
        <f t="shared" ref="K30:K38" si="5">$F$18</f>
        <v>1277500</v>
      </c>
      <c r="L30" s="26">
        <f t="shared" si="1"/>
        <v>0</v>
      </c>
      <c r="M30" s="27"/>
      <c r="N30" s="30">
        <f t="shared" si="2"/>
        <v>0</v>
      </c>
      <c r="O30" s="31" t="str">
        <f t="shared" si="3"/>
        <v/>
      </c>
      <c r="Q30" s="107"/>
      <c r="S30" s="107"/>
      <c r="U30" s="107"/>
      <c r="W30" s="107"/>
    </row>
    <row r="31" spans="2:23" x14ac:dyDescent="0.25">
      <c r="B31" s="21" t="s">
        <v>22</v>
      </c>
      <c r="C31" s="21"/>
      <c r="D31" s="22" t="s">
        <v>58</v>
      </c>
      <c r="E31" s="23"/>
      <c r="F31" s="24">
        <f>+'&gt;1500(2500)'!F31</f>
        <v>0</v>
      </c>
      <c r="G31" s="51">
        <f>+$F$19</f>
        <v>4000</v>
      </c>
      <c r="H31" s="26">
        <f t="shared" si="0"/>
        <v>0</v>
      </c>
      <c r="I31" s="27"/>
      <c r="J31" s="24">
        <f>+'&gt;1500(2500)'!J31</f>
        <v>0</v>
      </c>
      <c r="K31" s="51">
        <f>+$F$19</f>
        <v>4000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1277500</v>
      </c>
      <c r="H32" s="26">
        <f t="shared" si="0"/>
        <v>0</v>
      </c>
      <c r="I32" s="27"/>
      <c r="J32" s="28"/>
      <c r="K32" s="25">
        <f t="shared" si="5"/>
        <v>1277500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1277500</v>
      </c>
      <c r="H33" s="26">
        <f t="shared" si="0"/>
        <v>0</v>
      </c>
      <c r="I33" s="27"/>
      <c r="J33" s="28"/>
      <c r="K33" s="25">
        <f t="shared" si="5"/>
        <v>1277500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1277500</v>
      </c>
      <c r="H34" s="26">
        <f t="shared" si="0"/>
        <v>0</v>
      </c>
      <c r="I34" s="27"/>
      <c r="J34" s="28"/>
      <c r="K34" s="25">
        <f t="shared" si="5"/>
        <v>1277500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1277500</v>
      </c>
      <c r="H35" s="26">
        <f t="shared" si="0"/>
        <v>0</v>
      </c>
      <c r="I35" s="27"/>
      <c r="J35" s="28"/>
      <c r="K35" s="25">
        <f t="shared" si="5"/>
        <v>1277500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1277500</v>
      </c>
      <c r="H36" s="26">
        <f t="shared" si="0"/>
        <v>0</v>
      </c>
      <c r="I36" s="27"/>
      <c r="J36" s="28"/>
      <c r="K36" s="25">
        <f t="shared" si="5"/>
        <v>1277500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1277500</v>
      </c>
      <c r="H37" s="26">
        <f t="shared" si="0"/>
        <v>0</v>
      </c>
      <c r="I37" s="27"/>
      <c r="J37" s="28"/>
      <c r="K37" s="25">
        <f t="shared" si="5"/>
        <v>1277500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1277500</v>
      </c>
      <c r="H38" s="26">
        <f t="shared" si="0"/>
        <v>0</v>
      </c>
      <c r="I38" s="27"/>
      <c r="J38" s="28"/>
      <c r="K38" s="25">
        <f t="shared" si="5"/>
        <v>1277500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19866.330000000002</v>
      </c>
      <c r="I39" s="40"/>
      <c r="J39" s="41"/>
      <c r="K39" s="42"/>
      <c r="L39" s="39">
        <f>SUM(L23:L38)</f>
        <v>20927.53</v>
      </c>
      <c r="M39" s="40"/>
      <c r="N39" s="43">
        <f t="shared" si="2"/>
        <v>1061.1999999999971</v>
      </c>
      <c r="O39" s="44">
        <f t="shared" si="3"/>
        <v>5.3417012603736928E-2</v>
      </c>
      <c r="Q39" s="107"/>
      <c r="R39" s="203"/>
      <c r="S39" s="107"/>
      <c r="T39" s="203"/>
      <c r="U39" s="107"/>
      <c r="V39" s="203"/>
      <c r="W39" s="107"/>
    </row>
    <row r="40" spans="2:23" ht="26.4" x14ac:dyDescent="0.25">
      <c r="B40" s="46" t="str">
        <f>+'&gt;1500(2500)'!B40</f>
        <v>Deferral/Variance Account Disposition Rate Rider Class 1</v>
      </c>
      <c r="C40" s="21"/>
      <c r="D40" s="22" t="str">
        <f>+'&gt;1500(2500)'!D40</f>
        <v>per kW</v>
      </c>
      <c r="E40" s="23"/>
      <c r="F40" s="24">
        <f>'Proposed Rates'!D41</f>
        <v>1.2999999999999999E-2</v>
      </c>
      <c r="G40" s="51">
        <f>+$F$19</f>
        <v>4000</v>
      </c>
      <c r="H40" s="26">
        <f>G40*F40</f>
        <v>52</v>
      </c>
      <c r="I40" s="27"/>
      <c r="J40" s="24">
        <f>+'&gt;1500(2500)'!J40</f>
        <v>-0.1847</v>
      </c>
      <c r="K40" s="51">
        <f>+$F$19</f>
        <v>4000</v>
      </c>
      <c r="L40" s="26">
        <f>K40*J40</f>
        <v>-738.80000000000007</v>
      </c>
      <c r="M40" s="27"/>
      <c r="N40" s="30">
        <f>L40-H40</f>
        <v>-790.80000000000007</v>
      </c>
      <c r="O40" s="31">
        <f>IF((H40)=0,"",(N40/H40))</f>
        <v>-15.207692307692309</v>
      </c>
      <c r="Q40" s="107"/>
      <c r="S40" s="107"/>
      <c r="U40" s="107"/>
      <c r="W40" s="107"/>
    </row>
    <row r="41" spans="2:23" ht="26.4" x14ac:dyDescent="0.25">
      <c r="B41" s="46" t="str">
        <f>+'&gt;1500(2500)'!B41</f>
        <v>Deferral/Variance Account Disposition Rate Rider Class 2</v>
      </c>
      <c r="C41" s="21"/>
      <c r="D41" s="22" t="str">
        <f>+'&gt;1500(2500)'!D41</f>
        <v>per kW</v>
      </c>
      <c r="E41" s="23"/>
      <c r="F41" s="24">
        <f>'Proposed Rates'!D55</f>
        <v>1.43E-2</v>
      </c>
      <c r="G41" s="51">
        <f>+F19</f>
        <v>4000</v>
      </c>
      <c r="H41" s="26">
        <f t="shared" ref="H41:H46" si="7">G41*F41</f>
        <v>57.2</v>
      </c>
      <c r="I41" s="47"/>
      <c r="J41" s="24">
        <f>+'&gt;1500(2500)'!J41</f>
        <v>0</v>
      </c>
      <c r="K41" s="51">
        <f>+$F$19</f>
        <v>4000</v>
      </c>
      <c r="L41" s="26">
        <f t="shared" ref="L41:L46" si="8">K41*J41</f>
        <v>0</v>
      </c>
      <c r="M41" s="48"/>
      <c r="N41" s="30">
        <f t="shared" ref="N41:N46" si="9">L41-H41</f>
        <v>-57.2</v>
      </c>
      <c r="O41" s="31">
        <f t="shared" ref="O41:O65" si="10">IF((H41)=0,"",(N41/H41))</f>
        <v>-1</v>
      </c>
      <c r="Q41" s="107"/>
      <c r="S41" s="107"/>
      <c r="U41" s="107"/>
      <c r="W41" s="107"/>
    </row>
    <row r="42" spans="2:23" ht="39.6" x14ac:dyDescent="0.25">
      <c r="B42" s="46" t="str">
        <f>+'&gt;50 (100)'!B42</f>
        <v xml:space="preserve">Deferral/Variance Account Disposition Rate Rider -  Global Adjustment </v>
      </c>
      <c r="C42" s="21"/>
      <c r="D42" s="22" t="str">
        <f>+'&gt;1500(2500)'!D42</f>
        <v>per kWh</v>
      </c>
      <c r="E42" s="23"/>
      <c r="F42" s="24">
        <f>'Proposed Rates'!D84</f>
        <v>-1.9E-3</v>
      </c>
      <c r="G42" s="25">
        <f t="shared" ref="G42" si="11">$F$18</f>
        <v>1277500</v>
      </c>
      <c r="H42" s="26">
        <f t="shared" si="7"/>
        <v>-2427.25</v>
      </c>
      <c r="I42" s="47"/>
      <c r="J42" s="24">
        <f>+'&gt;1500(2500)'!J42</f>
        <v>0</v>
      </c>
      <c r="K42" s="25">
        <f t="shared" ref="K42" si="12">$F$18</f>
        <v>1277500</v>
      </c>
      <c r="L42" s="26">
        <f t="shared" si="8"/>
        <v>0</v>
      </c>
      <c r="M42" s="48"/>
      <c r="N42" s="30">
        <f t="shared" si="9"/>
        <v>2427.25</v>
      </c>
      <c r="O42" s="31">
        <f t="shared" si="10"/>
        <v>-1</v>
      </c>
      <c r="Q42" s="107"/>
      <c r="S42" s="107"/>
      <c r="U42" s="107"/>
      <c r="W42" s="107"/>
    </row>
    <row r="43" spans="2:23" ht="39.6" x14ac:dyDescent="0.25">
      <c r="B43" s="46" t="str">
        <f>+'&gt;50 (100)'!B43</f>
        <v>Deferral / Variance Accounts Balances (excluding Global Adj.) - NON-WMP</v>
      </c>
      <c r="C43" s="21"/>
      <c r="D43" s="22" t="s">
        <v>58</v>
      </c>
      <c r="E43" s="23"/>
      <c r="F43" s="24">
        <f>'Proposed Rates'!D100</f>
        <v>-1.0875999999999999</v>
      </c>
      <c r="G43" s="51">
        <f>$F$19</f>
        <v>4000</v>
      </c>
      <c r="H43" s="26">
        <f t="shared" si="7"/>
        <v>-4350.3999999999996</v>
      </c>
      <c r="I43" s="47"/>
      <c r="J43" s="28">
        <f>+'&gt;1500(2500)'!J43</f>
        <v>-0.3735</v>
      </c>
      <c r="K43" s="51">
        <f>+$F$19</f>
        <v>4000</v>
      </c>
      <c r="L43" s="26">
        <f t="shared" si="8"/>
        <v>-1494</v>
      </c>
      <c r="M43" s="48"/>
      <c r="N43" s="30">
        <f t="shared" si="9"/>
        <v>2856.3999999999996</v>
      </c>
      <c r="O43" s="31">
        <f t="shared" si="10"/>
        <v>-0.65658330268481058</v>
      </c>
      <c r="Q43" s="107"/>
      <c r="S43" s="107"/>
      <c r="U43" s="107"/>
      <c r="W43" s="107"/>
    </row>
    <row r="44" spans="2:23" ht="39.6" x14ac:dyDescent="0.25">
      <c r="B44" s="46" t="s">
        <v>125</v>
      </c>
      <c r="C44" s="21"/>
      <c r="D44" s="22" t="s">
        <v>20</v>
      </c>
      <c r="E44" s="23"/>
      <c r="F44" s="24">
        <f>+'&gt;1500(2500)'!F44</f>
        <v>2.7E-4</v>
      </c>
      <c r="G44" s="25">
        <f t="shared" ref="G44" si="13">$F$18</f>
        <v>1277500</v>
      </c>
      <c r="H44" s="26">
        <f t="shared" si="7"/>
        <v>344.92500000000001</v>
      </c>
      <c r="I44" s="226"/>
      <c r="J44" s="223">
        <f>+'&gt;1500(2500)'!J44</f>
        <v>0</v>
      </c>
      <c r="K44" s="25">
        <f t="shared" ref="K44" si="14">$F$18</f>
        <v>1277500</v>
      </c>
      <c r="L44" s="26">
        <f t="shared" si="8"/>
        <v>0</v>
      </c>
      <c r="M44" s="226"/>
      <c r="N44" s="30">
        <f t="shared" si="9"/>
        <v>-344.92500000000001</v>
      </c>
      <c r="O44" s="31">
        <f t="shared" si="10"/>
        <v>-1</v>
      </c>
      <c r="Q44" s="107"/>
      <c r="S44" s="107"/>
      <c r="U44" s="107"/>
      <c r="W44" s="107"/>
    </row>
    <row r="45" spans="2:23" x14ac:dyDescent="0.25">
      <c r="B45" s="49" t="s">
        <v>25</v>
      </c>
      <c r="C45" s="21"/>
      <c r="D45" s="22" t="s">
        <v>58</v>
      </c>
      <c r="E45" s="23"/>
      <c r="F45" s="50">
        <f>'&gt;1500(2500)'!F45</f>
        <v>2.8129999999999999E-2</v>
      </c>
      <c r="G45" s="51">
        <f>+$F$19</f>
        <v>4000</v>
      </c>
      <c r="H45" s="26">
        <f>G45*F45</f>
        <v>112.52</v>
      </c>
      <c r="I45" s="27"/>
      <c r="J45" s="52">
        <f>'&gt;1500(2500)'!J45</f>
        <v>2.546E-2</v>
      </c>
      <c r="K45" s="51">
        <f>+$F$19</f>
        <v>4000</v>
      </c>
      <c r="L45" s="26">
        <f>K45*J45</f>
        <v>101.84</v>
      </c>
      <c r="M45" s="27"/>
      <c r="N45" s="30">
        <f>L45-H45</f>
        <v>-10.679999999999993</v>
      </c>
      <c r="O45" s="31">
        <f>IF((H45)=0,"",(N45/H45))</f>
        <v>-9.4916459296125077E-2</v>
      </c>
      <c r="Q45" s="107"/>
      <c r="S45" s="107"/>
      <c r="U45" s="107"/>
      <c r="W45" s="107"/>
    </row>
    <row r="46" spans="2:23" x14ac:dyDescent="0.25">
      <c r="B46" s="49" t="s">
        <v>26</v>
      </c>
      <c r="C46" s="21"/>
      <c r="D46" s="22"/>
      <c r="E46" s="23"/>
      <c r="F46" s="53">
        <f>IF(ISBLANK(D16)=TRUE, 0, IF(D16="TOU", 0.65*$F$57+0.17*$F$58+0.18*$F$59, IF(AND(D16="non-TOU", G61&gt;0), F61,F60)))</f>
        <v>8.2160000000000011E-2</v>
      </c>
      <c r="G46" s="54">
        <f>$F$18*(1+$F$72)-$F$18</f>
        <v>42796.25</v>
      </c>
      <c r="H46" s="26">
        <f t="shared" si="7"/>
        <v>3516.1399000000006</v>
      </c>
      <c r="I46" s="27"/>
      <c r="J46" s="55">
        <f>0.65*$J$57+0.17*$J$58+0.18*$J$59</f>
        <v>8.2160000000000011E-2</v>
      </c>
      <c r="K46" s="54">
        <f>$F$18*(1+$J$72)-$F$18</f>
        <v>42796.25</v>
      </c>
      <c r="L46" s="26">
        <f t="shared" si="8"/>
        <v>3516.1399000000006</v>
      </c>
      <c r="M46" s="27"/>
      <c r="N46" s="30">
        <f t="shared" si="9"/>
        <v>0</v>
      </c>
      <c r="O46" s="31">
        <f t="shared" si="10"/>
        <v>0</v>
      </c>
      <c r="Q46" s="107"/>
      <c r="S46" s="107"/>
      <c r="U46" s="107"/>
      <c r="W46" s="107"/>
    </row>
    <row r="47" spans="2:23" x14ac:dyDescent="0.25">
      <c r="B47" s="49" t="s">
        <v>27</v>
      </c>
      <c r="C47" s="21"/>
      <c r="D47" s="22" t="s">
        <v>17</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6.4" x14ac:dyDescent="0.25">
      <c r="B48" s="56" t="s">
        <v>28</v>
      </c>
      <c r="C48" s="57"/>
      <c r="D48" s="57"/>
      <c r="E48" s="57"/>
      <c r="F48" s="58"/>
      <c r="G48" s="59"/>
      <c r="H48" s="60">
        <f>SUM(H40:H47)+H39</f>
        <v>17171.464900000003</v>
      </c>
      <c r="I48" s="40"/>
      <c r="J48" s="59"/>
      <c r="K48" s="61"/>
      <c r="L48" s="60">
        <f>SUM(L40:L47)+L39</f>
        <v>22312.709899999998</v>
      </c>
      <c r="M48" s="40"/>
      <c r="N48" s="43">
        <f t="shared" ref="N48:N65" si="15">L48-H48</f>
        <v>5141.2449999999953</v>
      </c>
      <c r="O48" s="44">
        <f t="shared" si="10"/>
        <v>0.29940631331925527</v>
      </c>
      <c r="Q48" s="107"/>
      <c r="S48" s="107"/>
      <c r="U48" s="107"/>
      <c r="W48" s="107"/>
    </row>
    <row r="49" spans="2:23" x14ac:dyDescent="0.25">
      <c r="B49" s="27" t="s">
        <v>29</v>
      </c>
      <c r="C49" s="27"/>
      <c r="D49" s="62" t="s">
        <v>58</v>
      </c>
      <c r="E49" s="63"/>
      <c r="F49" s="28">
        <f>'&gt;1500(2500)'!F49</f>
        <v>2.9089</v>
      </c>
      <c r="G49" s="64">
        <f>+$F$19</f>
        <v>4000</v>
      </c>
      <c r="H49" s="26">
        <f>G49*F49</f>
        <v>11635.6</v>
      </c>
      <c r="I49" s="27"/>
      <c r="J49" s="28">
        <f>'&gt;1500(2500)'!J49</f>
        <v>2.9563000000000001</v>
      </c>
      <c r="K49" s="64">
        <f>+$F$19</f>
        <v>4000</v>
      </c>
      <c r="L49" s="26">
        <f>K49*J49</f>
        <v>11825.2</v>
      </c>
      <c r="M49" s="27"/>
      <c r="N49" s="30">
        <f t="shared" si="15"/>
        <v>189.60000000000036</v>
      </c>
      <c r="O49" s="31">
        <f t="shared" si="10"/>
        <v>1.6294819347519713E-2</v>
      </c>
      <c r="Q49" s="107"/>
      <c r="S49" s="107"/>
      <c r="U49" s="107"/>
      <c r="W49" s="107"/>
    </row>
    <row r="50" spans="2:23" ht="26.4" x14ac:dyDescent="0.25">
      <c r="B50" s="66" t="s">
        <v>30</v>
      </c>
      <c r="C50" s="27"/>
      <c r="D50" s="62" t="s">
        <v>58</v>
      </c>
      <c r="E50" s="63"/>
      <c r="F50" s="28">
        <f>'&gt;1500(2500)'!F50</f>
        <v>1.9422999999999999</v>
      </c>
      <c r="G50" s="64">
        <f>G49</f>
        <v>4000</v>
      </c>
      <c r="H50" s="26">
        <f>G50*F50</f>
        <v>7769.2</v>
      </c>
      <c r="I50" s="27"/>
      <c r="J50" s="28">
        <f>'&gt;1500(2500)'!J50</f>
        <v>1.9672000000000001</v>
      </c>
      <c r="K50" s="64">
        <f>K49</f>
        <v>4000</v>
      </c>
      <c r="L50" s="26">
        <f>K50*J50</f>
        <v>7868.8</v>
      </c>
      <c r="M50" s="27"/>
      <c r="N50" s="30">
        <f t="shared" si="15"/>
        <v>99.600000000000364</v>
      </c>
      <c r="O50" s="31">
        <f t="shared" si="10"/>
        <v>1.2819852751892133E-2</v>
      </c>
      <c r="Q50" s="107"/>
      <c r="S50" s="107"/>
      <c r="U50" s="107"/>
      <c r="W50" s="107"/>
    </row>
    <row r="51" spans="2:23" ht="26.4" x14ac:dyDescent="0.25">
      <c r="B51" s="56" t="s">
        <v>31</v>
      </c>
      <c r="C51" s="35"/>
      <c r="D51" s="35"/>
      <c r="E51" s="35"/>
      <c r="F51" s="67"/>
      <c r="G51" s="59"/>
      <c r="H51" s="60">
        <f>SUM(H48:H50)</f>
        <v>36576.264900000002</v>
      </c>
      <c r="I51" s="68"/>
      <c r="J51" s="69"/>
      <c r="K51" s="59"/>
      <c r="L51" s="60">
        <f>SUM(L48:L50)</f>
        <v>42006.709900000002</v>
      </c>
      <c r="M51" s="68"/>
      <c r="N51" s="43">
        <f t="shared" si="15"/>
        <v>5430.4449999999997</v>
      </c>
      <c r="O51" s="44">
        <f t="shared" si="10"/>
        <v>0.14846909641667647</v>
      </c>
      <c r="Q51" s="102"/>
      <c r="S51" s="102"/>
      <c r="U51" s="102"/>
      <c r="W51" s="102"/>
    </row>
    <row r="52" spans="2:23" ht="26.4" x14ac:dyDescent="0.25">
      <c r="B52" s="71" t="s">
        <v>32</v>
      </c>
      <c r="C52" s="21"/>
      <c r="D52" s="22" t="s">
        <v>20</v>
      </c>
      <c r="E52" s="23"/>
      <c r="F52" s="72">
        <f>'&gt;1500(2500)'!F52</f>
        <v>3.5999999999999999E-3</v>
      </c>
      <c r="G52" s="64">
        <f>+$F$18+G46</f>
        <v>1320296.25</v>
      </c>
      <c r="H52" s="73">
        <f t="shared" ref="H52:H59" si="16">G52*F52</f>
        <v>4753.0664999999999</v>
      </c>
      <c r="I52" s="27"/>
      <c r="J52" s="72">
        <f>F52</f>
        <v>3.5999999999999999E-3</v>
      </c>
      <c r="K52" s="64">
        <f>+$F$18+K46</f>
        <v>1320296.25</v>
      </c>
      <c r="L52" s="73">
        <f t="shared" ref="L52:L59" si="17">K52*J52</f>
        <v>4753.0664999999999</v>
      </c>
      <c r="M52" s="27"/>
      <c r="N52" s="30">
        <f t="shared" si="15"/>
        <v>0</v>
      </c>
      <c r="O52" s="74">
        <f t="shared" si="10"/>
        <v>0</v>
      </c>
      <c r="Q52" s="107"/>
      <c r="S52" s="107"/>
      <c r="U52" s="107"/>
      <c r="W52" s="107"/>
    </row>
    <row r="53" spans="2:23" ht="26.4" x14ac:dyDescent="0.25">
      <c r="B53" s="71" t="s">
        <v>33</v>
      </c>
      <c r="C53" s="21"/>
      <c r="D53" s="22" t="s">
        <v>20</v>
      </c>
      <c r="E53" s="23"/>
      <c r="F53" s="72">
        <f>'&gt;1500(2500)'!F53</f>
        <v>2.9999999999999997E-4</v>
      </c>
      <c r="G53" s="64">
        <f>G52</f>
        <v>1320296.25</v>
      </c>
      <c r="H53" s="73">
        <f t="shared" si="16"/>
        <v>396.08887499999997</v>
      </c>
      <c r="I53" s="27"/>
      <c r="J53" s="72">
        <f>F53</f>
        <v>2.9999999999999997E-4</v>
      </c>
      <c r="K53" s="64">
        <f>K52</f>
        <v>1320296.25</v>
      </c>
      <c r="L53" s="73">
        <f t="shared" si="17"/>
        <v>396.08887499999997</v>
      </c>
      <c r="M53" s="27"/>
      <c r="N53" s="30">
        <f t="shared" si="15"/>
        <v>0</v>
      </c>
      <c r="O53" s="74">
        <f t="shared" si="10"/>
        <v>0</v>
      </c>
      <c r="Q53" s="107"/>
      <c r="S53" s="107"/>
      <c r="U53" s="107"/>
      <c r="W53" s="107"/>
    </row>
    <row r="54" spans="2:23" x14ac:dyDescent="0.25">
      <c r="B54" s="21" t="s">
        <v>34</v>
      </c>
      <c r="C54" s="21"/>
      <c r="D54" s="22" t="s">
        <v>17</v>
      </c>
      <c r="E54" s="23"/>
      <c r="F54" s="72">
        <f>'&gt;1500(2500)'!F54</f>
        <v>0.25</v>
      </c>
      <c r="G54" s="25">
        <v>1</v>
      </c>
      <c r="H54" s="73">
        <f t="shared" si="16"/>
        <v>0.25</v>
      </c>
      <c r="I54" s="27"/>
      <c r="J54" s="72">
        <f>'&gt;1500(2500)'!J54</f>
        <v>0.25</v>
      </c>
      <c r="K54" s="29">
        <v>1</v>
      </c>
      <c r="L54" s="73">
        <f t="shared" si="17"/>
        <v>0.25</v>
      </c>
      <c r="M54" s="27"/>
      <c r="N54" s="30">
        <f t="shared" si="15"/>
        <v>0</v>
      </c>
      <c r="O54" s="74">
        <f t="shared" si="10"/>
        <v>0</v>
      </c>
      <c r="Q54" s="107"/>
      <c r="S54" s="107"/>
      <c r="U54" s="107"/>
      <c r="W54" s="107"/>
    </row>
    <row r="55" spans="2:23" x14ac:dyDescent="0.25">
      <c r="B55" s="21" t="s">
        <v>120</v>
      </c>
      <c r="C55" s="21"/>
      <c r="D55" s="22"/>
      <c r="E55" s="23"/>
      <c r="F55" s="72">
        <f>'Proposed Rates'!D221</f>
        <v>0</v>
      </c>
      <c r="G55" s="64">
        <f>G53</f>
        <v>1320296.25</v>
      </c>
      <c r="H55" s="73">
        <f>G55*F55</f>
        <v>0</v>
      </c>
      <c r="I55" s="27"/>
      <c r="J55" s="72">
        <f>F55</f>
        <v>0</v>
      </c>
      <c r="K55" s="64">
        <f>K53</f>
        <v>1320296.25</v>
      </c>
      <c r="L55" s="73">
        <f>K55*J55</f>
        <v>0</v>
      </c>
      <c r="M55" s="27"/>
      <c r="N55" s="30"/>
      <c r="O55" s="74"/>
      <c r="Q55" s="107"/>
      <c r="S55" s="107"/>
      <c r="U55" s="107"/>
      <c r="W55" s="107"/>
    </row>
    <row r="56" spans="2:23" x14ac:dyDescent="0.25">
      <c r="B56" s="21" t="s">
        <v>35</v>
      </c>
      <c r="C56" s="21"/>
      <c r="D56" s="22"/>
      <c r="E56" s="23"/>
      <c r="F56" s="72">
        <f>'&gt;1500(2500)'!F56</f>
        <v>6.94E-3</v>
      </c>
      <c r="G56" s="75">
        <f>$F$18</f>
        <v>1277500</v>
      </c>
      <c r="H56" s="73">
        <f t="shared" si="16"/>
        <v>8865.85</v>
      </c>
      <c r="I56" s="27"/>
      <c r="J56" s="72">
        <f>+F56</f>
        <v>6.94E-3</v>
      </c>
      <c r="K56" s="76">
        <f>$F$18</f>
        <v>1277500</v>
      </c>
      <c r="L56" s="73">
        <f t="shared" si="17"/>
        <v>8865.85</v>
      </c>
      <c r="M56" s="27"/>
      <c r="N56" s="30">
        <f t="shared" si="15"/>
        <v>0</v>
      </c>
      <c r="O56" s="74">
        <f t="shared" si="10"/>
        <v>0</v>
      </c>
      <c r="Q56" s="107"/>
      <c r="S56" s="107"/>
      <c r="U56" s="107"/>
      <c r="W56" s="107"/>
    </row>
    <row r="57" spans="2:23" x14ac:dyDescent="0.25">
      <c r="B57" s="49" t="s">
        <v>36</v>
      </c>
      <c r="C57" s="21"/>
      <c r="D57" s="22"/>
      <c r="E57" s="23"/>
      <c r="F57" s="72">
        <f>'&gt;1500(2500)'!F57</f>
        <v>6.5000000000000002E-2</v>
      </c>
      <c r="G57" s="77">
        <f>0.65*$F$18</f>
        <v>830375</v>
      </c>
      <c r="H57" s="73">
        <f t="shared" si="16"/>
        <v>53974.375</v>
      </c>
      <c r="I57" s="27"/>
      <c r="J57" s="72">
        <f>F57</f>
        <v>6.5000000000000002E-2</v>
      </c>
      <c r="K57" s="77">
        <f>$G$57</f>
        <v>830375</v>
      </c>
      <c r="L57" s="73">
        <f t="shared" si="17"/>
        <v>53974.375</v>
      </c>
      <c r="M57" s="27"/>
      <c r="N57" s="30">
        <f t="shared" si="15"/>
        <v>0</v>
      </c>
      <c r="O57" s="74">
        <f t="shared" si="10"/>
        <v>0</v>
      </c>
      <c r="Q57" s="107"/>
      <c r="S57" s="107"/>
      <c r="U57" s="107"/>
      <c r="W57" s="107"/>
    </row>
    <row r="58" spans="2:23" x14ac:dyDescent="0.25">
      <c r="B58" s="49" t="s">
        <v>37</v>
      </c>
      <c r="C58" s="21"/>
      <c r="D58" s="22"/>
      <c r="E58" s="23"/>
      <c r="F58" s="72">
        <f>'&gt;1500(2500)'!F58</f>
        <v>9.5000000000000001E-2</v>
      </c>
      <c r="G58" s="77">
        <f>0.17*$F$18</f>
        <v>217175.00000000003</v>
      </c>
      <c r="H58" s="73">
        <f t="shared" si="16"/>
        <v>20631.625000000004</v>
      </c>
      <c r="I58" s="27"/>
      <c r="J58" s="72">
        <f>F58</f>
        <v>9.5000000000000001E-2</v>
      </c>
      <c r="K58" s="77">
        <f>$G$58</f>
        <v>217175.00000000003</v>
      </c>
      <c r="L58" s="73">
        <f t="shared" si="17"/>
        <v>20631.625000000004</v>
      </c>
      <c r="M58" s="27"/>
      <c r="N58" s="30">
        <f t="shared" si="15"/>
        <v>0</v>
      </c>
      <c r="O58" s="74">
        <f t="shared" si="10"/>
        <v>0</v>
      </c>
      <c r="Q58" s="107"/>
      <c r="S58" s="107"/>
      <c r="U58" s="107"/>
      <c r="W58" s="107"/>
    </row>
    <row r="59" spans="2:23" x14ac:dyDescent="0.25">
      <c r="B59" s="11" t="s">
        <v>38</v>
      </c>
      <c r="C59" s="21"/>
      <c r="D59" s="22"/>
      <c r="E59" s="23"/>
      <c r="F59" s="72">
        <f>'&gt;1500(2500)'!F59</f>
        <v>0.13200000000000001</v>
      </c>
      <c r="G59" s="77">
        <f>0.18*$F$18</f>
        <v>229950</v>
      </c>
      <c r="H59" s="73">
        <f t="shared" si="16"/>
        <v>30353.4</v>
      </c>
      <c r="I59" s="27"/>
      <c r="J59" s="72">
        <f>F59</f>
        <v>0.13200000000000001</v>
      </c>
      <c r="K59" s="77">
        <f>$G$59</f>
        <v>229950</v>
      </c>
      <c r="L59" s="73">
        <f t="shared" si="17"/>
        <v>30353.4</v>
      </c>
      <c r="M59" s="27"/>
      <c r="N59" s="30">
        <f t="shared" si="15"/>
        <v>0</v>
      </c>
      <c r="O59" s="74">
        <f t="shared" si="10"/>
        <v>0</v>
      </c>
      <c r="Q59" s="107"/>
      <c r="S59" s="107"/>
      <c r="U59" s="107"/>
      <c r="W59" s="107"/>
    </row>
    <row r="60" spans="2:23" s="85" customFormat="1" x14ac:dyDescent="0.25">
      <c r="B60" s="78" t="s">
        <v>39</v>
      </c>
      <c r="C60" s="79"/>
      <c r="D60" s="80"/>
      <c r="E60" s="81"/>
      <c r="F60" s="72">
        <f>'&gt;1500(2500)'!F60</f>
        <v>7.6999999999999999E-2</v>
      </c>
      <c r="G60" s="82">
        <v>750</v>
      </c>
      <c r="H60" s="73">
        <f>G60*F60</f>
        <v>57.75</v>
      </c>
      <c r="I60" s="83"/>
      <c r="J60" s="72">
        <f>F60</f>
        <v>7.6999999999999999E-2</v>
      </c>
      <c r="K60" s="82">
        <f>$G$60</f>
        <v>750</v>
      </c>
      <c r="L60" s="73">
        <f>K60*J60</f>
        <v>57.75</v>
      </c>
      <c r="M60" s="83"/>
      <c r="N60" s="84">
        <f t="shared" si="15"/>
        <v>0</v>
      </c>
      <c r="O60" s="74">
        <f t="shared" si="10"/>
        <v>0</v>
      </c>
      <c r="Q60" s="143"/>
      <c r="R60" s="204"/>
      <c r="S60" s="143"/>
      <c r="T60" s="204"/>
      <c r="U60" s="143"/>
      <c r="V60" s="204"/>
      <c r="W60" s="143"/>
    </row>
    <row r="61" spans="2:23" s="85" customFormat="1" ht="13.8" thickBot="1" x14ac:dyDescent="0.3">
      <c r="B61" s="78" t="s">
        <v>40</v>
      </c>
      <c r="C61" s="79"/>
      <c r="D61" s="80"/>
      <c r="E61" s="81"/>
      <c r="F61" s="72">
        <f>'&gt;1500(2500)'!F61</f>
        <v>0.09</v>
      </c>
      <c r="G61" s="82">
        <f>F18-G60</f>
        <v>1276750</v>
      </c>
      <c r="H61" s="73">
        <f>G61*F61</f>
        <v>114907.5</v>
      </c>
      <c r="I61" s="83"/>
      <c r="J61" s="72">
        <f>F61</f>
        <v>0.09</v>
      </c>
      <c r="K61" s="82">
        <f>$G$61</f>
        <v>1276750</v>
      </c>
      <c r="L61" s="73">
        <f>K61*J61</f>
        <v>114907.5</v>
      </c>
      <c r="M61" s="83"/>
      <c r="N61" s="84">
        <f t="shared" si="15"/>
        <v>0</v>
      </c>
      <c r="O61" s="74">
        <f t="shared" si="10"/>
        <v>0</v>
      </c>
      <c r="Q61" s="143"/>
      <c r="R61" s="204"/>
      <c r="S61" s="143"/>
      <c r="T61" s="204"/>
      <c r="U61" s="143"/>
      <c r="V61" s="204"/>
      <c r="W61" s="143"/>
    </row>
    <row r="62" spans="2:23" ht="8.25" customHeight="1" thickBot="1" x14ac:dyDescent="0.3">
      <c r="B62" s="86"/>
      <c r="C62" s="87"/>
      <c r="D62" s="88"/>
      <c r="E62" s="87"/>
      <c r="F62" s="89"/>
      <c r="G62" s="90"/>
      <c r="H62" s="91"/>
      <c r="I62" s="92"/>
      <c r="J62" s="89"/>
      <c r="K62" s="93"/>
      <c r="L62" s="91"/>
      <c r="M62" s="92"/>
      <c r="N62" s="94"/>
      <c r="O62" s="95"/>
      <c r="Q62" s="107"/>
      <c r="S62" s="107"/>
      <c r="U62" s="107"/>
      <c r="W62" s="107"/>
    </row>
    <row r="63" spans="2:23" x14ac:dyDescent="0.25">
      <c r="B63" s="96" t="s">
        <v>41</v>
      </c>
      <c r="C63" s="21"/>
      <c r="D63" s="21"/>
      <c r="E63" s="21"/>
      <c r="F63" s="97"/>
      <c r="G63" s="98"/>
      <c r="H63" s="99">
        <f>SUM(H52:H59,H51)</f>
        <v>155550.92027500001</v>
      </c>
      <c r="I63" s="100"/>
      <c r="J63" s="101"/>
      <c r="K63" s="101"/>
      <c r="L63" s="99">
        <f>SUM(L52:L59,L51)</f>
        <v>160981.36527499999</v>
      </c>
      <c r="M63" s="102"/>
      <c r="N63" s="103">
        <f t="shared" ref="N63" si="18">L63-H63</f>
        <v>5430.4449999999779</v>
      </c>
      <c r="O63" s="104">
        <f t="shared" ref="O63" si="19">IF((H63)=0,"",(N63/H63))</f>
        <v>3.4911043858817679E-2</v>
      </c>
      <c r="Q63" s="102"/>
      <c r="S63" s="102"/>
      <c r="U63" s="102"/>
      <c r="W63" s="102"/>
    </row>
    <row r="64" spans="2:23" x14ac:dyDescent="0.25">
      <c r="B64" s="105" t="s">
        <v>42</v>
      </c>
      <c r="C64" s="21"/>
      <c r="D64" s="21"/>
      <c r="E64" s="21"/>
      <c r="F64" s="106">
        <v>0.13</v>
      </c>
      <c r="G64" s="107"/>
      <c r="H64" s="108">
        <f>H63*F64</f>
        <v>20221.619635750001</v>
      </c>
      <c r="I64" s="109"/>
      <c r="J64" s="110">
        <v>0.13</v>
      </c>
      <c r="K64" s="109"/>
      <c r="L64" s="111">
        <f>L63*J64</f>
        <v>20927.57748575</v>
      </c>
      <c r="M64" s="112"/>
      <c r="N64" s="113">
        <f t="shared" si="15"/>
        <v>705.95784999999887</v>
      </c>
      <c r="O64" s="114">
        <f t="shared" si="10"/>
        <v>3.491104385881777E-2</v>
      </c>
      <c r="Q64" s="112"/>
      <c r="S64" s="112"/>
      <c r="U64" s="112"/>
      <c r="W64" s="112"/>
    </row>
    <row r="65" spans="1:23" ht="13.8" thickBot="1" x14ac:dyDescent="0.3">
      <c r="B65" s="115" t="s">
        <v>43</v>
      </c>
      <c r="C65" s="21"/>
      <c r="D65" s="21"/>
      <c r="E65" s="21"/>
      <c r="F65" s="116"/>
      <c r="G65" s="107"/>
      <c r="H65" s="99">
        <f>H63+H64</f>
        <v>175772.53991075</v>
      </c>
      <c r="I65" s="109"/>
      <c r="J65" s="109"/>
      <c r="K65" s="109"/>
      <c r="L65" s="212">
        <f>L63+L64</f>
        <v>181908.94276074998</v>
      </c>
      <c r="M65" s="112"/>
      <c r="N65" s="103">
        <f t="shared" si="15"/>
        <v>6136.402849999984</v>
      </c>
      <c r="O65" s="104">
        <f t="shared" si="10"/>
        <v>3.4911043858817735E-2</v>
      </c>
      <c r="Q65" s="112"/>
      <c r="S65" s="112"/>
      <c r="U65" s="112"/>
      <c r="W65" s="112"/>
    </row>
    <row r="66" spans="1: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1:23" s="85" customFormat="1" x14ac:dyDescent="0.25">
      <c r="B67" s="124" t="s">
        <v>44</v>
      </c>
      <c r="C67" s="79"/>
      <c r="D67" s="79"/>
      <c r="E67" s="79"/>
      <c r="F67" s="125"/>
      <c r="G67" s="126"/>
      <c r="H67" s="127">
        <f>SUM(H60:H61,H51,H52:H56)</f>
        <v>165556.77027499999</v>
      </c>
      <c r="I67" s="128"/>
      <c r="J67" s="129"/>
      <c r="K67" s="129"/>
      <c r="L67" s="127">
        <f>SUM(L60:L61,L51,L52:L56)</f>
        <v>170987.215275</v>
      </c>
      <c r="M67" s="130"/>
      <c r="N67" s="131">
        <f t="shared" ref="N67:N69" si="20">L67-H67</f>
        <v>5430.445000000007</v>
      </c>
      <c r="O67" s="104">
        <f t="shared" ref="O67:O69" si="21">IF((H67)=0,"",(N67/H67))</f>
        <v>3.2801104968281897E-2</v>
      </c>
      <c r="Q67" s="130"/>
      <c r="R67" s="204"/>
      <c r="S67" s="130"/>
      <c r="T67" s="204"/>
      <c r="U67" s="130"/>
      <c r="V67" s="204"/>
      <c r="W67" s="130"/>
    </row>
    <row r="68" spans="1:23" s="85" customFormat="1" x14ac:dyDescent="0.25">
      <c r="B68" s="132" t="s">
        <v>42</v>
      </c>
      <c r="C68" s="79"/>
      <c r="D68" s="79"/>
      <c r="E68" s="79"/>
      <c r="F68" s="133">
        <v>0.13</v>
      </c>
      <c r="G68" s="126"/>
      <c r="H68" s="134">
        <f>H67*F68</f>
        <v>21522.380135749998</v>
      </c>
      <c r="I68" s="135"/>
      <c r="J68" s="136">
        <v>0.13</v>
      </c>
      <c r="K68" s="137"/>
      <c r="L68" s="138">
        <f>L67*J68</f>
        <v>22228.33798575</v>
      </c>
      <c r="M68" s="139"/>
      <c r="N68" s="140">
        <f t="shared" si="20"/>
        <v>705.95785000000251</v>
      </c>
      <c r="O68" s="114">
        <f t="shared" si="21"/>
        <v>3.2801104968281973E-2</v>
      </c>
      <c r="Q68" s="139"/>
      <c r="R68" s="204"/>
      <c r="S68" s="139"/>
      <c r="T68" s="204"/>
      <c r="U68" s="139"/>
      <c r="V68" s="204"/>
      <c r="W68" s="139"/>
    </row>
    <row r="69" spans="1:23" s="85" customFormat="1" ht="13.8" thickBot="1" x14ac:dyDescent="0.3">
      <c r="B69" s="141" t="s">
        <v>43</v>
      </c>
      <c r="C69" s="79"/>
      <c r="D69" s="79"/>
      <c r="E69" s="79"/>
      <c r="F69" s="142"/>
      <c r="G69" s="143"/>
      <c r="H69" s="127">
        <f>H67+H68</f>
        <v>187079.15041074998</v>
      </c>
      <c r="I69" s="135"/>
      <c r="J69" s="135"/>
      <c r="K69" s="135"/>
      <c r="L69" s="211">
        <f>L67+L68</f>
        <v>193215.55326074999</v>
      </c>
      <c r="M69" s="139"/>
      <c r="N69" s="131">
        <f t="shared" si="20"/>
        <v>6136.4028500000131</v>
      </c>
      <c r="O69" s="104">
        <f t="shared" si="21"/>
        <v>3.2801104968281924E-2</v>
      </c>
      <c r="Q69" s="139"/>
      <c r="R69" s="204"/>
      <c r="S69" s="139"/>
      <c r="T69" s="204"/>
      <c r="U69" s="139"/>
      <c r="V69" s="204"/>
      <c r="W69" s="139"/>
    </row>
    <row r="70" spans="1:23" s="85" customFormat="1" ht="8.25" customHeight="1" thickBot="1" x14ac:dyDescent="0.3">
      <c r="B70" s="117"/>
      <c r="C70" s="118"/>
      <c r="D70" s="119"/>
      <c r="E70" s="118"/>
      <c r="F70" s="144"/>
      <c r="G70" s="145"/>
      <c r="H70" s="146"/>
      <c r="I70" s="147"/>
      <c r="J70" s="144"/>
      <c r="K70" s="120"/>
      <c r="L70" s="148"/>
      <c r="M70" s="121"/>
      <c r="N70" s="149"/>
      <c r="O70" s="95"/>
      <c r="Q70" s="143"/>
      <c r="R70" s="204"/>
      <c r="S70" s="143"/>
      <c r="T70" s="204"/>
      <c r="U70" s="143"/>
      <c r="V70" s="204"/>
      <c r="W70" s="143"/>
    </row>
    <row r="71" spans="1:23" x14ac:dyDescent="0.25">
      <c r="L71" s="150"/>
    </row>
    <row r="72" spans="1:23" x14ac:dyDescent="0.25">
      <c r="B72" s="12" t="s">
        <v>45</v>
      </c>
      <c r="F72" s="151">
        <f>'&gt;1500(2500)'!F72</f>
        <v>3.3500000000000002E-2</v>
      </c>
      <c r="J72" s="151">
        <f>+'Res (100)'!J74</f>
        <v>3.3500000000000002E-2</v>
      </c>
    </row>
    <row r="74" spans="1:23" ht="13.5" customHeight="1" x14ac:dyDescent="0.25">
      <c r="Q74" s="202"/>
      <c r="R74" s="202"/>
      <c r="S74" s="6"/>
      <c r="T74" s="6"/>
      <c r="U74" s="6"/>
      <c r="V74" s="6"/>
      <c r="W74" s="6"/>
    </row>
    <row r="75" spans="1:23" ht="12" customHeight="1" x14ac:dyDescent="0.25">
      <c r="A75" s="6" t="s">
        <v>46</v>
      </c>
      <c r="Q75" s="202"/>
      <c r="R75" s="202"/>
      <c r="S75" s="6"/>
      <c r="T75" s="6"/>
      <c r="U75" s="6"/>
      <c r="V75" s="6"/>
      <c r="W75" s="6"/>
    </row>
    <row r="76" spans="1:23" x14ac:dyDescent="0.25">
      <c r="A76" s="6" t="s">
        <v>47</v>
      </c>
      <c r="Q76" s="202"/>
      <c r="R76" s="202"/>
      <c r="S76" s="6"/>
      <c r="T76" s="6"/>
      <c r="U76" s="6"/>
      <c r="V76" s="6"/>
      <c r="W76" s="6"/>
    </row>
    <row r="77" spans="1:23" x14ac:dyDescent="0.25">
      <c r="Q77" s="202"/>
      <c r="R77" s="202"/>
      <c r="S77" s="6"/>
      <c r="T77" s="6"/>
      <c r="U77" s="6"/>
      <c r="V77" s="6"/>
      <c r="W77" s="6"/>
    </row>
    <row r="78" spans="1:23" x14ac:dyDescent="0.25">
      <c r="A78" s="153" t="s">
        <v>133</v>
      </c>
      <c r="Q78" s="202"/>
      <c r="R78" s="202"/>
      <c r="S78" s="6"/>
      <c r="T78" s="6"/>
      <c r="U78" s="6"/>
      <c r="V78" s="6"/>
      <c r="W78" s="6"/>
    </row>
    <row r="79" spans="1:23" x14ac:dyDescent="0.25">
      <c r="A79" s="11" t="s">
        <v>48</v>
      </c>
      <c r="Q79" s="202"/>
      <c r="R79" s="202"/>
      <c r="S79" s="6"/>
      <c r="T79" s="6"/>
      <c r="U79" s="6"/>
      <c r="V79" s="6"/>
      <c r="W79" s="6"/>
    </row>
    <row r="80" spans="1:23" x14ac:dyDescent="0.25">
      <c r="Q80" s="202"/>
      <c r="R80" s="202"/>
      <c r="S80" s="6"/>
      <c r="T80" s="6"/>
      <c r="U80" s="6"/>
      <c r="V80" s="6"/>
      <c r="W80" s="6"/>
    </row>
    <row r="81" spans="1:23" x14ac:dyDescent="0.25">
      <c r="A81" s="6" t="s">
        <v>132</v>
      </c>
      <c r="Q81" s="202"/>
      <c r="R81" s="202"/>
      <c r="S81" s="6"/>
      <c r="T81" s="6"/>
      <c r="U81" s="6"/>
      <c r="V81" s="6"/>
      <c r="W81" s="6"/>
    </row>
    <row r="82" spans="1:23" x14ac:dyDescent="0.25">
      <c r="A82" s="6" t="s">
        <v>49</v>
      </c>
      <c r="Q82" s="202"/>
      <c r="R82" s="202"/>
      <c r="S82" s="6"/>
      <c r="T82" s="6"/>
      <c r="U82" s="6"/>
      <c r="V82" s="6"/>
      <c r="W82" s="6"/>
    </row>
    <row r="83" spans="1:23" x14ac:dyDescent="0.25">
      <c r="A83" s="6" t="s">
        <v>50</v>
      </c>
      <c r="Q83" s="202"/>
      <c r="R83" s="202"/>
      <c r="S83" s="6"/>
      <c r="T83" s="6"/>
      <c r="U83" s="6"/>
      <c r="V83" s="6"/>
      <c r="W83" s="6"/>
    </row>
    <row r="84" spans="1:23" x14ac:dyDescent="0.25">
      <c r="A84" s="6" t="s">
        <v>51</v>
      </c>
      <c r="Q84" s="202"/>
      <c r="R84" s="202"/>
      <c r="S84" s="6"/>
      <c r="T84" s="6"/>
      <c r="U84" s="6"/>
      <c r="V84" s="6"/>
      <c r="W84" s="6"/>
    </row>
    <row r="85" spans="1:23" x14ac:dyDescent="0.25">
      <c r="A85" s="6" t="s">
        <v>52</v>
      </c>
      <c r="Q85" s="202"/>
      <c r="R85" s="202"/>
      <c r="S85" s="6"/>
      <c r="T85" s="6"/>
      <c r="U85" s="6"/>
      <c r="V85" s="6"/>
      <c r="W85" s="6"/>
    </row>
    <row r="86" spans="1:23" x14ac:dyDescent="0.25">
      <c r="Q86" s="202"/>
      <c r="R86" s="202"/>
      <c r="S86" s="6"/>
      <c r="T86" s="6"/>
      <c r="U86" s="6"/>
      <c r="V86" s="6"/>
      <c r="W86" s="6"/>
    </row>
    <row r="87" spans="1:23" x14ac:dyDescent="0.25">
      <c r="A87" s="152"/>
      <c r="B87" s="6" t="s">
        <v>53</v>
      </c>
      <c r="Q87" s="202"/>
      <c r="R87" s="202"/>
      <c r="S87" s="6"/>
      <c r="T87" s="6"/>
      <c r="U87" s="6"/>
      <c r="V87" s="6"/>
      <c r="W87" s="6"/>
    </row>
    <row r="88" spans="1:23" x14ac:dyDescent="0.25">
      <c r="Q88" s="202"/>
      <c r="R88" s="202"/>
      <c r="S88" s="6"/>
      <c r="T88" s="6"/>
      <c r="U88" s="6"/>
      <c r="V88" s="6"/>
      <c r="W88" s="6"/>
    </row>
    <row r="89" spans="1:23" x14ac:dyDescent="0.25">
      <c r="B89" s="153" t="s">
        <v>54</v>
      </c>
      <c r="Q89" s="202"/>
      <c r="R89" s="202"/>
      <c r="S89" s="6"/>
      <c r="T89" s="6"/>
      <c r="U89" s="6"/>
      <c r="V89" s="6"/>
      <c r="W89" s="6"/>
    </row>
  </sheetData>
  <sheetProtection selectLockedCells="1"/>
  <mergeCells count="8">
    <mergeCell ref="N21:N22"/>
    <mergeCell ref="O21:O22"/>
    <mergeCell ref="A3:K3"/>
    <mergeCell ref="D14:O14"/>
    <mergeCell ref="F20:H20"/>
    <mergeCell ref="J20:L20"/>
    <mergeCell ref="N20:O20"/>
    <mergeCell ref="D21:D22"/>
  </mergeCells>
  <dataValidations count="3">
    <dataValidation type="list" allowBlank="1" showInputMessage="1" showErrorMessage="1" sqref="E49:E50 E70 E66 E52:E62 E23:E38 E40:E47">
      <formula1>#REF!</formula1>
    </dataValidation>
    <dataValidation type="list" allowBlank="1" showInputMessage="1" showErrorMessage="1" prompt="Select Charge Unit - monthly, per kWh, per kW" sqref="D70 D66 D23:D38 D52:D62 D49:D50 D40:D47">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Option Button 1">
              <controlPr defaultSize="0" autoFill="0" autoLine="0" autoPict="0">
                <anchor moveWithCells="1">
                  <from>
                    <xdr:col>3</xdr:col>
                    <xdr:colOff>342900</xdr:colOff>
                    <xdr:row>9</xdr:row>
                    <xdr:rowOff>53340</xdr:rowOff>
                  </from>
                  <to>
                    <xdr:col>5</xdr:col>
                    <xdr:colOff>426720</xdr:colOff>
                    <xdr:row>9</xdr:row>
                    <xdr:rowOff>175260</xdr:rowOff>
                  </to>
                </anchor>
              </controlPr>
            </control>
          </mc:Choice>
        </mc:AlternateContent>
        <mc:AlternateContent xmlns:mc="http://schemas.openxmlformats.org/markup-compatibility/2006">
          <mc:Choice Requires="x14">
            <control shapeId="35842" r:id="rId5" name="Option Button 2">
              <controlPr defaultSize="0" autoFill="0" autoLine="0" autoPict="0">
                <anchor moveWithCells="1">
                  <from>
                    <xdr:col>5</xdr:col>
                    <xdr:colOff>381000</xdr:colOff>
                    <xdr:row>9</xdr:row>
                    <xdr:rowOff>22860</xdr:rowOff>
                  </from>
                  <to>
                    <xdr:col>8</xdr:col>
                    <xdr:colOff>76200</xdr:colOff>
                    <xdr:row>9</xdr:row>
                    <xdr:rowOff>236220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W93"/>
  <sheetViews>
    <sheetView showGridLines="0" tabSelected="1" view="pageBreakPreview" topLeftCell="A57"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5.109375" style="6" customWidth="1"/>
    <col min="7" max="7" width="8" style="6" bestFit="1" customWidth="1"/>
    <col min="8" max="8" width="12.44140625" style="6" bestFit="1" customWidth="1"/>
    <col min="9" max="9" width="2.88671875" style="6" customWidth="1"/>
    <col min="10" max="10" width="10.44140625" style="6" bestFit="1" customWidth="1"/>
    <col min="11" max="11" width="8" style="6" bestFit="1" customWidth="1"/>
    <col min="12" max="12" width="12.44140625" style="6" bestFit="1" customWidth="1"/>
    <col min="13" max="13" width="2.88671875" style="6" customWidth="1"/>
    <col min="14" max="14" width="13" style="6" bestFit="1" customWidth="1"/>
    <col min="15" max="15" width="11.21875" style="6" bestFit="1" customWidth="1"/>
    <col min="16" max="16" width="3.88671875" style="6" customWidth="1"/>
    <col min="17" max="17" width="2.6640625" style="203" bestFit="1" customWidth="1"/>
    <col min="18" max="18" width="4.5546875" style="203" customWidth="1"/>
    <col min="19" max="19" width="2.6640625" style="203" bestFit="1" customWidth="1"/>
    <col min="20" max="20" width="4.5546875" style="203" customWidth="1"/>
    <col min="21" max="21" width="2.6640625" style="203" bestFit="1" customWidth="1"/>
    <col min="22" max="22" width="4.5546875" style="203" customWidth="1"/>
    <col min="23" max="23" width="2.6640625" style="203" bestFit="1"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61</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4000000</v>
      </c>
      <c r="G18" s="12" t="s">
        <v>6</v>
      </c>
    </row>
    <row r="19" spans="2:23" x14ac:dyDescent="0.25">
      <c r="B19" s="11"/>
      <c r="F19" s="13">
        <v>7500</v>
      </c>
      <c r="G19" s="6" t="s">
        <v>57</v>
      </c>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306" t="s">
        <v>13</v>
      </c>
      <c r="O21" s="306" t="s">
        <v>14</v>
      </c>
    </row>
    <row r="22" spans="2:23" x14ac:dyDescent="0.25">
      <c r="B22" s="11"/>
      <c r="D22" s="296"/>
      <c r="E22" s="15"/>
      <c r="F22" s="19" t="s">
        <v>15</v>
      </c>
      <c r="G22" s="19"/>
      <c r="H22" s="20" t="s">
        <v>15</v>
      </c>
      <c r="J22" s="19" t="s">
        <v>15</v>
      </c>
      <c r="K22" s="20"/>
      <c r="L22" s="20" t="s">
        <v>15</v>
      </c>
      <c r="N22" s="307"/>
      <c r="O22" s="307"/>
    </row>
    <row r="23" spans="2:23" x14ac:dyDescent="0.25">
      <c r="B23" s="21" t="s">
        <v>16</v>
      </c>
      <c r="C23" s="21"/>
      <c r="D23" s="22" t="s">
        <v>17</v>
      </c>
      <c r="E23" s="23"/>
      <c r="F23" s="156">
        <f>'Proposed Rates'!D11</f>
        <v>15231.32</v>
      </c>
      <c r="G23" s="25">
        <v>1</v>
      </c>
      <c r="H23" s="26">
        <f>G23*F23</f>
        <v>15231.32</v>
      </c>
      <c r="I23" s="27"/>
      <c r="J23" s="157">
        <f>+'Proposed Rates'!E11</f>
        <v>15231.32</v>
      </c>
      <c r="K23" s="29">
        <v>1</v>
      </c>
      <c r="L23" s="26">
        <f>K23*J23</f>
        <v>15231.32</v>
      </c>
      <c r="M23" s="27"/>
      <c r="N23" s="30">
        <f>L23-H23</f>
        <v>0</v>
      </c>
      <c r="O23" s="31">
        <f>IF((H23)=0,"",(N23/H23))</f>
        <v>0</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58</v>
      </c>
      <c r="E29" s="23"/>
      <c r="F29" s="24">
        <f>'Proposed Rates'!D24</f>
        <v>3.7199</v>
      </c>
      <c r="G29" s="51">
        <f>+$F$19</f>
        <v>7500</v>
      </c>
      <c r="H29" s="26">
        <f t="shared" si="0"/>
        <v>27899.25</v>
      </c>
      <c r="I29" s="27"/>
      <c r="J29" s="28">
        <f>+'Proposed Rates'!E24</f>
        <v>3.9710000000000001</v>
      </c>
      <c r="K29" s="51">
        <f>+$F$19</f>
        <v>7500</v>
      </c>
      <c r="L29" s="26">
        <f t="shared" si="1"/>
        <v>29782.5</v>
      </c>
      <c r="M29" s="27"/>
      <c r="N29" s="30">
        <f t="shared" si="2"/>
        <v>1883.25</v>
      </c>
      <c r="O29" s="31">
        <f t="shared" si="3"/>
        <v>6.7501814564907656E-2</v>
      </c>
      <c r="Q29" s="107"/>
      <c r="S29" s="107"/>
      <c r="U29" s="107"/>
      <c r="W29" s="107"/>
    </row>
    <row r="30" spans="2:23" x14ac:dyDescent="0.25">
      <c r="B30" s="21" t="s">
        <v>21</v>
      </c>
      <c r="C30" s="21"/>
      <c r="D30" s="22"/>
      <c r="E30" s="23"/>
      <c r="F30" s="24"/>
      <c r="G30" s="25">
        <f t="shared" ref="G30" si="4">$F$18</f>
        <v>4000000</v>
      </c>
      <c r="H30" s="26">
        <f t="shared" si="0"/>
        <v>0</v>
      </c>
      <c r="I30" s="27"/>
      <c r="J30" s="28"/>
      <c r="K30" s="25">
        <f t="shared" ref="K30:K38" si="5">$F$18</f>
        <v>4000000</v>
      </c>
      <c r="L30" s="26">
        <f t="shared" si="1"/>
        <v>0</v>
      </c>
      <c r="M30" s="27"/>
      <c r="N30" s="30">
        <f t="shared" si="2"/>
        <v>0</v>
      </c>
      <c r="O30" s="31" t="str">
        <f t="shared" si="3"/>
        <v/>
      </c>
      <c r="Q30" s="107"/>
      <c r="S30" s="107"/>
      <c r="U30" s="107"/>
      <c r="W30" s="107"/>
    </row>
    <row r="31" spans="2:23" x14ac:dyDescent="0.25">
      <c r="B31" s="21" t="s">
        <v>22</v>
      </c>
      <c r="C31" s="21"/>
      <c r="D31" s="22" t="s">
        <v>58</v>
      </c>
      <c r="E31" s="23"/>
      <c r="F31" s="24">
        <f>'Proposed Rates'!D71</f>
        <v>0</v>
      </c>
      <c r="G31" s="51">
        <f>+$F$19</f>
        <v>7500</v>
      </c>
      <c r="H31" s="26">
        <f t="shared" si="0"/>
        <v>0</v>
      </c>
      <c r="I31" s="27"/>
      <c r="J31" s="158">
        <f>+'Proposed Rates'!E71</f>
        <v>0</v>
      </c>
      <c r="K31" s="51">
        <f>+$F$19</f>
        <v>7500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4000000</v>
      </c>
      <c r="H32" s="26">
        <f t="shared" si="0"/>
        <v>0</v>
      </c>
      <c r="I32" s="27"/>
      <c r="J32" s="28"/>
      <c r="K32" s="25">
        <f t="shared" si="5"/>
        <v>4000000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4000000</v>
      </c>
      <c r="H33" s="26">
        <f t="shared" si="0"/>
        <v>0</v>
      </c>
      <c r="I33" s="27"/>
      <c r="J33" s="28"/>
      <c r="K33" s="25">
        <f t="shared" si="5"/>
        <v>4000000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4000000</v>
      </c>
      <c r="H34" s="26">
        <f t="shared" si="0"/>
        <v>0</v>
      </c>
      <c r="I34" s="27"/>
      <c r="J34" s="28"/>
      <c r="K34" s="25">
        <f t="shared" si="5"/>
        <v>4000000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4000000</v>
      </c>
      <c r="H35" s="26">
        <f t="shared" si="0"/>
        <v>0</v>
      </c>
      <c r="I35" s="27"/>
      <c r="J35" s="28"/>
      <c r="K35" s="25">
        <f t="shared" si="5"/>
        <v>4000000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4000000</v>
      </c>
      <c r="H36" s="26">
        <f t="shared" si="0"/>
        <v>0</v>
      </c>
      <c r="I36" s="27"/>
      <c r="J36" s="28"/>
      <c r="K36" s="25">
        <f t="shared" si="5"/>
        <v>4000000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4000000</v>
      </c>
      <c r="H37" s="26">
        <f t="shared" si="0"/>
        <v>0</v>
      </c>
      <c r="I37" s="27"/>
      <c r="J37" s="28"/>
      <c r="K37" s="25">
        <f t="shared" si="5"/>
        <v>4000000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4000000</v>
      </c>
      <c r="H38" s="26">
        <f t="shared" si="0"/>
        <v>0</v>
      </c>
      <c r="I38" s="27"/>
      <c r="J38" s="28"/>
      <c r="K38" s="25">
        <f t="shared" si="5"/>
        <v>4000000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43130.57</v>
      </c>
      <c r="I39" s="40"/>
      <c r="J39" s="41"/>
      <c r="K39" s="42"/>
      <c r="L39" s="39">
        <f>SUM(L23:L38)</f>
        <v>45013.82</v>
      </c>
      <c r="M39" s="40"/>
      <c r="N39" s="43">
        <f t="shared" si="2"/>
        <v>1883.25</v>
      </c>
      <c r="O39" s="44">
        <f t="shared" si="3"/>
        <v>4.366392561007193E-2</v>
      </c>
      <c r="Q39" s="107"/>
      <c r="R39" s="203"/>
      <c r="S39" s="107"/>
      <c r="T39" s="203"/>
      <c r="U39" s="107"/>
      <c r="V39" s="203"/>
      <c r="W39" s="107"/>
    </row>
    <row r="40" spans="2:23" ht="26.4" x14ac:dyDescent="0.25">
      <c r="B40" s="46" t="str">
        <f>+'&gt;50 (100)'!B40</f>
        <v>Deferral/Variance Account Disposition Rate Rider Class 1</v>
      </c>
      <c r="C40" s="21"/>
      <c r="D40" s="22" t="str">
        <f>+'&gt;50 (100)'!D40</f>
        <v>per kW</v>
      </c>
      <c r="E40" s="23"/>
      <c r="F40" s="24">
        <f>'Proposed Rates'!D42</f>
        <v>1.54E-2</v>
      </c>
      <c r="G40" s="51">
        <f>+$F$19</f>
        <v>7500</v>
      </c>
      <c r="H40" s="26">
        <f>G40*F40</f>
        <v>115.5</v>
      </c>
      <c r="I40" s="27"/>
      <c r="J40" s="28">
        <f>+'Proposed Rates'!E42</f>
        <v>-0.2185</v>
      </c>
      <c r="K40" s="51">
        <f>+$F$19</f>
        <v>7500</v>
      </c>
      <c r="L40" s="26">
        <f>K40*J40</f>
        <v>-1638.75</v>
      </c>
      <c r="M40" s="27"/>
      <c r="N40" s="30">
        <f>L40-H40</f>
        <v>-1754.25</v>
      </c>
      <c r="O40" s="31">
        <f>IF((H40)=0,"",(N40/H40))</f>
        <v>-15.188311688311689</v>
      </c>
      <c r="Q40" s="107"/>
      <c r="S40" s="107"/>
      <c r="U40" s="107"/>
      <c r="W40" s="107"/>
    </row>
    <row r="41" spans="2:23" ht="26.4" x14ac:dyDescent="0.25">
      <c r="B41" s="46" t="str">
        <f>+'&gt;50 (100)'!B41</f>
        <v>Deferral/Variance Account Disposition Rate Rider Class 2</v>
      </c>
      <c r="C41" s="21"/>
      <c r="D41" s="22" t="str">
        <f>+'&gt;50 (100)'!D41</f>
        <v>per kW</v>
      </c>
      <c r="E41" s="23"/>
      <c r="F41" s="24">
        <f>'Proposed Rates'!D56</f>
        <v>1.7000000000000001E-2</v>
      </c>
      <c r="G41" s="51">
        <f>+F19</f>
        <v>7500</v>
      </c>
      <c r="H41" s="26">
        <f t="shared" ref="H41:H46" si="7">G41*F41</f>
        <v>127.50000000000001</v>
      </c>
      <c r="I41" s="47"/>
      <c r="J41" s="28">
        <f>+'Proposed Rates'!E56</f>
        <v>0</v>
      </c>
      <c r="K41" s="51">
        <f>$G$41</f>
        <v>7500</v>
      </c>
      <c r="L41" s="26">
        <f t="shared" ref="L41:L46" si="8">K41*J41</f>
        <v>0</v>
      </c>
      <c r="M41" s="48"/>
      <c r="N41" s="30">
        <f t="shared" ref="N41:N46" si="9">L41-H41</f>
        <v>-127.50000000000001</v>
      </c>
      <c r="O41" s="31">
        <f t="shared" ref="O41:O65" si="10">IF((H41)=0,"",(N41/H41))</f>
        <v>-1</v>
      </c>
      <c r="Q41" s="107"/>
      <c r="S41" s="107"/>
      <c r="U41" s="107"/>
      <c r="W41" s="107"/>
    </row>
    <row r="42" spans="2:23" ht="39.6" x14ac:dyDescent="0.25">
      <c r="B42" s="46" t="str">
        <f>+'&gt;50 (100)'!B42</f>
        <v xml:space="preserve">Deferral/Variance Account Disposition Rate Rider -  Global Adjustment </v>
      </c>
      <c r="C42" s="21"/>
      <c r="D42" s="22" t="str">
        <f>+'&gt;50 (100)'!D42</f>
        <v>per kWh</v>
      </c>
      <c r="E42" s="23"/>
      <c r="F42" s="24">
        <f>'Proposed Rates'!D85</f>
        <v>-1.9E-3</v>
      </c>
      <c r="G42" s="25">
        <f t="shared" ref="G42" si="11">$F$18</f>
        <v>4000000</v>
      </c>
      <c r="H42" s="26">
        <f t="shared" si="7"/>
        <v>-7600</v>
      </c>
      <c r="I42" s="47"/>
      <c r="J42" s="28">
        <f>+'Proposed Rates'!E85</f>
        <v>0</v>
      </c>
      <c r="K42" s="25">
        <f t="shared" ref="K42" si="12">$F$18</f>
        <v>4000000</v>
      </c>
      <c r="L42" s="26">
        <f t="shared" si="8"/>
        <v>0</v>
      </c>
      <c r="M42" s="48"/>
      <c r="N42" s="30">
        <f t="shared" si="9"/>
        <v>7600</v>
      </c>
      <c r="O42" s="31">
        <f t="shared" si="10"/>
        <v>-1</v>
      </c>
      <c r="Q42" s="107"/>
      <c r="S42" s="107"/>
      <c r="U42" s="107"/>
      <c r="W42" s="107"/>
    </row>
    <row r="43" spans="2:23" ht="39.6" x14ac:dyDescent="0.25">
      <c r="B43" s="46" t="str">
        <f>+'&gt;50 (100)'!B43</f>
        <v>Deferral / Variance Accounts Balances (excluding Global Adj.) - NON-WMP</v>
      </c>
      <c r="C43" s="21"/>
      <c r="D43" s="22" t="s">
        <v>58</v>
      </c>
      <c r="E43" s="23"/>
      <c r="F43" s="24">
        <f>'Proposed Rates'!D101</f>
        <v>-1.2968999999999999</v>
      </c>
      <c r="G43" s="51">
        <f>$F$19</f>
        <v>7500</v>
      </c>
      <c r="H43" s="26">
        <f t="shared" si="7"/>
        <v>-9726.75</v>
      </c>
      <c r="I43" s="47"/>
      <c r="J43" s="28">
        <f>+'Proposed Rates'!E101</f>
        <v>-0.4451</v>
      </c>
      <c r="K43" s="51">
        <f>$G$41</f>
        <v>7500</v>
      </c>
      <c r="L43" s="26">
        <f t="shared" si="8"/>
        <v>-3338.25</v>
      </c>
      <c r="M43" s="48"/>
      <c r="N43" s="30">
        <f t="shared" si="9"/>
        <v>6388.5</v>
      </c>
      <c r="O43" s="31">
        <f t="shared" si="10"/>
        <v>-0.65679697740766441</v>
      </c>
      <c r="Q43" s="107"/>
      <c r="S43" s="107"/>
      <c r="U43" s="107"/>
      <c r="W43" s="107"/>
    </row>
    <row r="44" spans="2:23" ht="39.6" x14ac:dyDescent="0.25">
      <c r="B44" s="46" t="s">
        <v>125</v>
      </c>
      <c r="C44" s="21"/>
      <c r="D44" s="22" t="s">
        <v>20</v>
      </c>
      <c r="E44" s="23"/>
      <c r="F44" s="24">
        <f>+'Proposed Rates'!D115</f>
        <v>2.7E-4</v>
      </c>
      <c r="G44" s="25">
        <f t="shared" ref="G44" si="13">$F$18</f>
        <v>4000000</v>
      </c>
      <c r="H44" s="26">
        <f t="shared" si="7"/>
        <v>1080</v>
      </c>
      <c r="I44" s="226"/>
      <c r="J44" s="223">
        <f>+'Proposed Rates'!E115</f>
        <v>0</v>
      </c>
      <c r="K44" s="25">
        <f t="shared" ref="K44" si="14">$F$18</f>
        <v>4000000</v>
      </c>
      <c r="L44" s="26">
        <f t="shared" si="8"/>
        <v>0</v>
      </c>
      <c r="M44" s="226"/>
      <c r="N44" s="30">
        <f t="shared" si="9"/>
        <v>-1080</v>
      </c>
      <c r="O44" s="31">
        <f t="shared" si="10"/>
        <v>-1</v>
      </c>
      <c r="Q44" s="107"/>
      <c r="S44" s="107"/>
      <c r="U44" s="107"/>
      <c r="W44" s="107"/>
    </row>
    <row r="45" spans="2:23" x14ac:dyDescent="0.25">
      <c r="B45" s="49" t="s">
        <v>25</v>
      </c>
      <c r="C45" s="21"/>
      <c r="D45" s="22" t="s">
        <v>58</v>
      </c>
      <c r="E45" s="23"/>
      <c r="F45" s="50">
        <f>'Proposed Rates'!D130</f>
        <v>3.168E-2</v>
      </c>
      <c r="G45" s="51">
        <f>+$F$19</f>
        <v>7500</v>
      </c>
      <c r="H45" s="26">
        <f>G45*F45</f>
        <v>237.6</v>
      </c>
      <c r="I45" s="27"/>
      <c r="J45" s="52">
        <f>'Proposed Rates'!E130</f>
        <v>2.8670000000000001E-2</v>
      </c>
      <c r="K45" s="51">
        <f>+$F$19</f>
        <v>7500</v>
      </c>
      <c r="L45" s="26">
        <f>K45*J45</f>
        <v>215.02500000000001</v>
      </c>
      <c r="M45" s="27"/>
      <c r="N45" s="30">
        <f>L45-H45</f>
        <v>-22.574999999999989</v>
      </c>
      <c r="O45" s="31">
        <f>IF((H45)=0,"",(N45/H45))</f>
        <v>-9.5012626262626215E-2</v>
      </c>
      <c r="Q45" s="107"/>
      <c r="S45" s="107"/>
      <c r="U45" s="107"/>
      <c r="W45" s="107"/>
    </row>
    <row r="46" spans="2:23" x14ac:dyDescent="0.25">
      <c r="B46" s="49" t="s">
        <v>26</v>
      </c>
      <c r="C46" s="21"/>
      <c r="D46" s="22"/>
      <c r="E46" s="23"/>
      <c r="F46" s="53">
        <f>IF(ISBLANK(D16)=TRUE, 0, IF(D16="TOU", 0.65*$F$57+0.17*$F$58+0.18*$F$59, IF(AND(D16="non-TOU", G61&gt;0), F61,F60)))</f>
        <v>8.2160000000000011E-2</v>
      </c>
      <c r="G46" s="54">
        <f>$F$18*(1+$F$72)-$F$18</f>
        <v>24800</v>
      </c>
      <c r="H46" s="26">
        <f t="shared" si="7"/>
        <v>2037.5680000000002</v>
      </c>
      <c r="I46" s="27"/>
      <c r="J46" s="55">
        <f>0.65*$J$57+0.17*$J$58+0.18*$J$59</f>
        <v>8.2160000000000011E-2</v>
      </c>
      <c r="K46" s="54">
        <f>$F$18*(1+$J$72)-$F$18</f>
        <v>24800</v>
      </c>
      <c r="L46" s="26">
        <f t="shared" si="8"/>
        <v>2037.5680000000002</v>
      </c>
      <c r="M46" s="27"/>
      <c r="N46" s="30">
        <f t="shared" si="9"/>
        <v>0</v>
      </c>
      <c r="O46" s="31">
        <f t="shared" si="10"/>
        <v>0</v>
      </c>
      <c r="Q46" s="107"/>
      <c r="S46" s="107"/>
      <c r="U46" s="107"/>
      <c r="W46" s="107"/>
    </row>
    <row r="47" spans="2:23" x14ac:dyDescent="0.25">
      <c r="B47" s="49" t="s">
        <v>27</v>
      </c>
      <c r="C47" s="21"/>
      <c r="D47" s="22" t="s">
        <v>17</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6.4" x14ac:dyDescent="0.25">
      <c r="B48" s="56" t="s">
        <v>28</v>
      </c>
      <c r="C48" s="57"/>
      <c r="D48" s="57"/>
      <c r="E48" s="57"/>
      <c r="F48" s="58"/>
      <c r="G48" s="59"/>
      <c r="H48" s="60">
        <f>SUM(H40:H47)+H39</f>
        <v>29401.988000000001</v>
      </c>
      <c r="I48" s="40"/>
      <c r="J48" s="59"/>
      <c r="K48" s="61"/>
      <c r="L48" s="60">
        <f>SUM(L40:L47)+L39</f>
        <v>42289.413</v>
      </c>
      <c r="M48" s="40"/>
      <c r="N48" s="43">
        <f t="shared" ref="N48:N65" si="15">L48-H48</f>
        <v>12887.424999999999</v>
      </c>
      <c r="O48" s="44">
        <f t="shared" si="10"/>
        <v>0.43831815045975797</v>
      </c>
      <c r="Q48" s="107"/>
      <c r="S48" s="107"/>
      <c r="U48" s="107"/>
      <c r="W48" s="107"/>
    </row>
    <row r="49" spans="2:23" x14ac:dyDescent="0.25">
      <c r="B49" s="27" t="s">
        <v>29</v>
      </c>
      <c r="C49" s="27"/>
      <c r="D49" s="62" t="s">
        <v>58</v>
      </c>
      <c r="E49" s="63"/>
      <c r="F49" s="28">
        <f>'Proposed Rates'!D160</f>
        <v>3.2246000000000001</v>
      </c>
      <c r="G49" s="64">
        <f>+$F$19</f>
        <v>7500</v>
      </c>
      <c r="H49" s="26">
        <f>G49*F49</f>
        <v>24184.5</v>
      </c>
      <c r="I49" s="27"/>
      <c r="J49" s="28">
        <f>'Proposed Rates'!E160</f>
        <v>3.2772000000000001</v>
      </c>
      <c r="K49" s="64">
        <f>+$F$19</f>
        <v>7500</v>
      </c>
      <c r="L49" s="26">
        <f>K49*J49</f>
        <v>24579</v>
      </c>
      <c r="M49" s="27"/>
      <c r="N49" s="30">
        <f t="shared" si="15"/>
        <v>394.5</v>
      </c>
      <c r="O49" s="31">
        <f t="shared" si="10"/>
        <v>1.6312100725671401E-2</v>
      </c>
      <c r="Q49" s="107"/>
      <c r="S49" s="107"/>
      <c r="U49" s="107"/>
      <c r="W49" s="107"/>
    </row>
    <row r="50" spans="2:23" ht="26.4" x14ac:dyDescent="0.25">
      <c r="B50" s="66" t="s">
        <v>30</v>
      </c>
      <c r="C50" s="27"/>
      <c r="D50" s="62" t="s">
        <v>58</v>
      </c>
      <c r="E50" s="63"/>
      <c r="F50" s="28">
        <f>'Proposed Rates'!D175</f>
        <v>2.1873</v>
      </c>
      <c r="G50" s="64">
        <f>G49</f>
        <v>7500</v>
      </c>
      <c r="H50" s="26">
        <f>G50*F50</f>
        <v>16404.75</v>
      </c>
      <c r="I50" s="27"/>
      <c r="J50" s="28">
        <f>'Proposed Rates'!E175</f>
        <v>2.2153</v>
      </c>
      <c r="K50" s="64">
        <f>K49</f>
        <v>7500</v>
      </c>
      <c r="L50" s="26">
        <f>K50*J50</f>
        <v>16614.75</v>
      </c>
      <c r="M50" s="27"/>
      <c r="N50" s="30">
        <f t="shared" si="15"/>
        <v>210</v>
      </c>
      <c r="O50" s="31">
        <f t="shared" si="10"/>
        <v>1.280117039272162E-2</v>
      </c>
      <c r="Q50" s="107"/>
      <c r="S50" s="107"/>
      <c r="U50" s="107"/>
      <c r="W50" s="107"/>
    </row>
    <row r="51" spans="2:23" ht="26.4" x14ac:dyDescent="0.25">
      <c r="B51" s="56" t="s">
        <v>31</v>
      </c>
      <c r="C51" s="35"/>
      <c r="D51" s="35"/>
      <c r="E51" s="35"/>
      <c r="F51" s="67"/>
      <c r="G51" s="59"/>
      <c r="H51" s="60">
        <f>SUM(H48:H50)</f>
        <v>69991.237999999998</v>
      </c>
      <c r="I51" s="68"/>
      <c r="J51" s="69"/>
      <c r="K51" s="59"/>
      <c r="L51" s="60">
        <f>SUM(L48:L50)</f>
        <v>83483.163</v>
      </c>
      <c r="M51" s="68"/>
      <c r="N51" s="43">
        <f t="shared" si="15"/>
        <v>13491.925000000003</v>
      </c>
      <c r="O51" s="44">
        <f t="shared" si="10"/>
        <v>0.19276591449918351</v>
      </c>
      <c r="Q51" s="102"/>
      <c r="S51" s="102"/>
      <c r="U51" s="102"/>
      <c r="W51" s="102"/>
    </row>
    <row r="52" spans="2:23" ht="26.4" x14ac:dyDescent="0.25">
      <c r="B52" s="71" t="s">
        <v>32</v>
      </c>
      <c r="C52" s="21"/>
      <c r="D52" s="22" t="s">
        <v>20</v>
      </c>
      <c r="E52" s="23"/>
      <c r="F52" s="72">
        <f>'Proposed Rates'!D186</f>
        <v>3.5999999999999999E-3</v>
      </c>
      <c r="G52" s="64">
        <f>+$F$18+G46</f>
        <v>4024800</v>
      </c>
      <c r="H52" s="73">
        <f t="shared" ref="H52:H59" si="16">G52*F52</f>
        <v>14489.279999999999</v>
      </c>
      <c r="I52" s="27"/>
      <c r="J52" s="72">
        <f>F52</f>
        <v>3.5999999999999999E-3</v>
      </c>
      <c r="K52" s="64">
        <f>+$F$18+K46</f>
        <v>4024800</v>
      </c>
      <c r="L52" s="73">
        <f t="shared" ref="L52:L59" si="17">K52*J52</f>
        <v>14489.279999999999</v>
      </c>
      <c r="M52" s="27"/>
      <c r="N52" s="30">
        <f t="shared" si="15"/>
        <v>0</v>
      </c>
      <c r="O52" s="74">
        <f t="shared" si="10"/>
        <v>0</v>
      </c>
      <c r="Q52" s="107"/>
      <c r="S52" s="107"/>
      <c r="U52" s="107"/>
      <c r="W52" s="107"/>
    </row>
    <row r="53" spans="2:23" ht="26.4" x14ac:dyDescent="0.25">
      <c r="B53" s="71" t="s">
        <v>33</v>
      </c>
      <c r="C53" s="21"/>
      <c r="D53" s="22" t="s">
        <v>20</v>
      </c>
      <c r="E53" s="23"/>
      <c r="F53" s="72">
        <f>'Proposed Rates'!D191</f>
        <v>2.9999999999999997E-4</v>
      </c>
      <c r="G53" s="64">
        <f>G52</f>
        <v>4024800</v>
      </c>
      <c r="H53" s="73">
        <f t="shared" si="16"/>
        <v>1207.4399999999998</v>
      </c>
      <c r="I53" s="27"/>
      <c r="J53" s="72">
        <f>F53</f>
        <v>2.9999999999999997E-4</v>
      </c>
      <c r="K53" s="64">
        <f>K52</f>
        <v>4024800</v>
      </c>
      <c r="L53" s="73">
        <f t="shared" si="17"/>
        <v>1207.4399999999998</v>
      </c>
      <c r="M53" s="27"/>
      <c r="N53" s="30">
        <f t="shared" si="15"/>
        <v>0</v>
      </c>
      <c r="O53" s="74">
        <f t="shared" si="10"/>
        <v>0</v>
      </c>
      <c r="Q53" s="107"/>
      <c r="S53" s="107"/>
      <c r="U53" s="107"/>
      <c r="W53" s="107"/>
    </row>
    <row r="54" spans="2:23" x14ac:dyDescent="0.25">
      <c r="B54" s="21" t="s">
        <v>34</v>
      </c>
      <c r="C54" s="21"/>
      <c r="D54" s="22" t="s">
        <v>17</v>
      </c>
      <c r="E54" s="23"/>
      <c r="F54" s="72">
        <f>'Proposed Rates'!D196</f>
        <v>0.25</v>
      </c>
      <c r="G54" s="25">
        <v>1</v>
      </c>
      <c r="H54" s="73">
        <f t="shared" si="16"/>
        <v>0.25</v>
      </c>
      <c r="I54" s="27"/>
      <c r="J54" s="72">
        <f>'Proposed Rates'!E196</f>
        <v>0.25</v>
      </c>
      <c r="K54" s="29">
        <v>1</v>
      </c>
      <c r="L54" s="73">
        <f t="shared" si="17"/>
        <v>0.25</v>
      </c>
      <c r="M54" s="27"/>
      <c r="N54" s="30">
        <f t="shared" si="15"/>
        <v>0</v>
      </c>
      <c r="O54" s="74">
        <f t="shared" si="10"/>
        <v>0</v>
      </c>
      <c r="Q54" s="107"/>
      <c r="S54" s="107"/>
      <c r="U54" s="107"/>
      <c r="W54" s="107"/>
    </row>
    <row r="55" spans="2:23" x14ac:dyDescent="0.25">
      <c r="B55" s="21" t="s">
        <v>120</v>
      </c>
      <c r="C55" s="21"/>
      <c r="D55" s="22"/>
      <c r="E55" s="23"/>
      <c r="F55" s="72">
        <f>'Proposed Rates'!D221</f>
        <v>0</v>
      </c>
      <c r="G55" s="64">
        <f>G53</f>
        <v>4024800</v>
      </c>
      <c r="H55" s="73">
        <f>G55*F55</f>
        <v>0</v>
      </c>
      <c r="I55" s="27"/>
      <c r="J55" s="72">
        <f>F55</f>
        <v>0</v>
      </c>
      <c r="K55" s="64">
        <f>K53</f>
        <v>4024800</v>
      </c>
      <c r="L55" s="73">
        <f>K55*J55</f>
        <v>0</v>
      </c>
      <c r="M55" s="27"/>
      <c r="N55" s="30"/>
      <c r="O55" s="74"/>
      <c r="Q55" s="107"/>
      <c r="S55" s="107"/>
      <c r="U55" s="107"/>
      <c r="W55" s="107"/>
    </row>
    <row r="56" spans="2:23" x14ac:dyDescent="0.25">
      <c r="B56" s="21" t="s">
        <v>35</v>
      </c>
      <c r="C56" s="21"/>
      <c r="D56" s="22"/>
      <c r="E56" s="23"/>
      <c r="F56" s="72">
        <f>'Proposed Rates'!D216</f>
        <v>6.94E-3</v>
      </c>
      <c r="G56" s="75">
        <f>$F$18</f>
        <v>4000000</v>
      </c>
      <c r="H56" s="73">
        <f t="shared" si="16"/>
        <v>27760</v>
      </c>
      <c r="I56" s="27"/>
      <c r="J56" s="72">
        <f>+F56</f>
        <v>6.94E-3</v>
      </c>
      <c r="K56" s="76">
        <f>$F$18</f>
        <v>4000000</v>
      </c>
      <c r="L56" s="73">
        <f t="shared" si="17"/>
        <v>27760</v>
      </c>
      <c r="M56" s="27"/>
      <c r="N56" s="30">
        <f t="shared" si="15"/>
        <v>0</v>
      </c>
      <c r="O56" s="74">
        <f t="shared" si="10"/>
        <v>0</v>
      </c>
      <c r="Q56" s="107"/>
      <c r="S56" s="107"/>
      <c r="U56" s="107"/>
      <c r="W56" s="107"/>
    </row>
    <row r="57" spans="2:23" x14ac:dyDescent="0.25">
      <c r="B57" s="49" t="s">
        <v>36</v>
      </c>
      <c r="C57" s="21"/>
      <c r="D57" s="22"/>
      <c r="E57" s="23"/>
      <c r="F57" s="72">
        <f>'Proposed Rates'!D226</f>
        <v>6.5000000000000002E-2</v>
      </c>
      <c r="G57" s="77">
        <f>0.65*$F$18</f>
        <v>2600000</v>
      </c>
      <c r="H57" s="73">
        <f t="shared" si="16"/>
        <v>169000</v>
      </c>
      <c r="I57" s="27"/>
      <c r="J57" s="72">
        <f>F57</f>
        <v>6.5000000000000002E-2</v>
      </c>
      <c r="K57" s="77">
        <f>$G$57</f>
        <v>2600000</v>
      </c>
      <c r="L57" s="73">
        <f t="shared" si="17"/>
        <v>169000</v>
      </c>
      <c r="M57" s="27"/>
      <c r="N57" s="30">
        <f t="shared" si="15"/>
        <v>0</v>
      </c>
      <c r="O57" s="74">
        <f t="shared" si="10"/>
        <v>0</v>
      </c>
      <c r="Q57" s="107"/>
      <c r="S57" s="107"/>
      <c r="U57" s="107"/>
      <c r="W57" s="107"/>
    </row>
    <row r="58" spans="2:23" x14ac:dyDescent="0.25">
      <c r="B58" s="49" t="s">
        <v>37</v>
      </c>
      <c r="C58" s="21"/>
      <c r="D58" s="22"/>
      <c r="E58" s="23"/>
      <c r="F58" s="72">
        <f>'Proposed Rates'!D227</f>
        <v>9.5000000000000001E-2</v>
      </c>
      <c r="G58" s="77">
        <f>0.17*$F$18</f>
        <v>680000</v>
      </c>
      <c r="H58" s="73">
        <f t="shared" si="16"/>
        <v>64600</v>
      </c>
      <c r="I58" s="27"/>
      <c r="J58" s="72">
        <f>F58</f>
        <v>9.5000000000000001E-2</v>
      </c>
      <c r="K58" s="77">
        <f>$G$58</f>
        <v>680000</v>
      </c>
      <c r="L58" s="73">
        <f t="shared" si="17"/>
        <v>64600</v>
      </c>
      <c r="M58" s="27"/>
      <c r="N58" s="30">
        <f t="shared" si="15"/>
        <v>0</v>
      </c>
      <c r="O58" s="74">
        <f t="shared" si="10"/>
        <v>0</v>
      </c>
      <c r="Q58" s="107"/>
      <c r="S58" s="107"/>
      <c r="U58" s="107"/>
      <c r="W58" s="107"/>
    </row>
    <row r="59" spans="2:23" x14ac:dyDescent="0.25">
      <c r="B59" s="11" t="s">
        <v>38</v>
      </c>
      <c r="C59" s="21"/>
      <c r="D59" s="22"/>
      <c r="E59" s="23"/>
      <c r="F59" s="72">
        <f>'Proposed Rates'!D228</f>
        <v>0.13200000000000001</v>
      </c>
      <c r="G59" s="77">
        <f>0.18*$F$18</f>
        <v>720000</v>
      </c>
      <c r="H59" s="73">
        <f t="shared" si="16"/>
        <v>95040</v>
      </c>
      <c r="I59" s="27"/>
      <c r="J59" s="72">
        <f>F59</f>
        <v>0.13200000000000001</v>
      </c>
      <c r="K59" s="77">
        <f>$G$59</f>
        <v>720000</v>
      </c>
      <c r="L59" s="73">
        <f t="shared" si="17"/>
        <v>95040</v>
      </c>
      <c r="M59" s="27"/>
      <c r="N59" s="30">
        <f t="shared" si="15"/>
        <v>0</v>
      </c>
      <c r="O59" s="74">
        <f t="shared" si="10"/>
        <v>0</v>
      </c>
      <c r="Q59" s="107"/>
      <c r="S59" s="107"/>
      <c r="U59" s="107"/>
      <c r="W59" s="107"/>
    </row>
    <row r="60" spans="2:23" s="85" customFormat="1" x14ac:dyDescent="0.25">
      <c r="B60" s="78" t="s">
        <v>39</v>
      </c>
      <c r="C60" s="79"/>
      <c r="D60" s="80"/>
      <c r="E60" s="81"/>
      <c r="F60" s="72">
        <f>'Proposed Rates'!D229</f>
        <v>7.6999999999999999E-2</v>
      </c>
      <c r="G60" s="82">
        <v>750</v>
      </c>
      <c r="H60" s="73">
        <f>G60*F60</f>
        <v>57.75</v>
      </c>
      <c r="I60" s="83"/>
      <c r="J60" s="72">
        <f>F60</f>
        <v>7.6999999999999999E-2</v>
      </c>
      <c r="K60" s="82">
        <f>$G$60</f>
        <v>750</v>
      </c>
      <c r="L60" s="73">
        <f>K60*J60</f>
        <v>57.75</v>
      </c>
      <c r="M60" s="83"/>
      <c r="N60" s="84">
        <f t="shared" si="15"/>
        <v>0</v>
      </c>
      <c r="O60" s="74">
        <f t="shared" si="10"/>
        <v>0</v>
      </c>
      <c r="Q60" s="143"/>
      <c r="R60" s="204"/>
      <c r="S60" s="143"/>
      <c r="T60" s="204"/>
      <c r="U60" s="143"/>
      <c r="V60" s="204"/>
      <c r="W60" s="143"/>
    </row>
    <row r="61" spans="2:23" s="85" customFormat="1" ht="13.8" thickBot="1" x14ac:dyDescent="0.3">
      <c r="B61" s="78" t="s">
        <v>40</v>
      </c>
      <c r="C61" s="79"/>
      <c r="D61" s="80"/>
      <c r="E61" s="81"/>
      <c r="F61" s="72">
        <f>'Proposed Rates'!D230</f>
        <v>0.09</v>
      </c>
      <c r="G61" s="82">
        <f>F18-G60</f>
        <v>3999250</v>
      </c>
      <c r="H61" s="73">
        <f>G61*F61</f>
        <v>359932.5</v>
      </c>
      <c r="I61" s="83"/>
      <c r="J61" s="72">
        <f>F61</f>
        <v>0.09</v>
      </c>
      <c r="K61" s="82">
        <f>$G$61</f>
        <v>3999250</v>
      </c>
      <c r="L61" s="73">
        <f>K61*J61</f>
        <v>359932.5</v>
      </c>
      <c r="M61" s="83"/>
      <c r="N61" s="84">
        <f t="shared" si="15"/>
        <v>0</v>
      </c>
      <c r="O61" s="74">
        <f t="shared" si="10"/>
        <v>0</v>
      </c>
      <c r="Q61" s="143"/>
      <c r="R61" s="204"/>
      <c r="S61" s="143"/>
      <c r="T61" s="204"/>
      <c r="U61" s="143"/>
      <c r="V61" s="204"/>
      <c r="W61" s="143"/>
    </row>
    <row r="62" spans="2:23" ht="8.25" customHeight="1" thickBot="1" x14ac:dyDescent="0.3">
      <c r="B62" s="86"/>
      <c r="C62" s="87"/>
      <c r="D62" s="88"/>
      <c r="E62" s="87"/>
      <c r="F62" s="89"/>
      <c r="G62" s="90"/>
      <c r="H62" s="91"/>
      <c r="I62" s="92"/>
      <c r="J62" s="89"/>
      <c r="K62" s="93"/>
      <c r="L62" s="91"/>
      <c r="M62" s="92"/>
      <c r="N62" s="94"/>
      <c r="O62" s="95"/>
      <c r="Q62" s="107"/>
      <c r="S62" s="107"/>
      <c r="U62" s="107"/>
      <c r="W62" s="107"/>
    </row>
    <row r="63" spans="2:23" x14ac:dyDescent="0.25">
      <c r="B63" s="96" t="s">
        <v>41</v>
      </c>
      <c r="C63" s="21"/>
      <c r="D63" s="21"/>
      <c r="E63" s="21"/>
      <c r="F63" s="97"/>
      <c r="G63" s="98"/>
      <c r="H63" s="99">
        <f>SUM(H52:H59,H51)</f>
        <v>442088.20799999998</v>
      </c>
      <c r="I63" s="100"/>
      <c r="J63" s="101"/>
      <c r="K63" s="101"/>
      <c r="L63" s="99">
        <f>SUM(L52:L59,L51)</f>
        <v>455580.13299999997</v>
      </c>
      <c r="M63" s="102"/>
      <c r="N63" s="103">
        <f t="shared" ref="N63" si="18">L63-H63</f>
        <v>13491.924999999988</v>
      </c>
      <c r="O63" s="104">
        <f t="shared" ref="O63" si="19">IF((H63)=0,"",(N63/H63))</f>
        <v>3.05186267261849E-2</v>
      </c>
      <c r="Q63" s="102"/>
      <c r="S63" s="102"/>
      <c r="U63" s="102"/>
      <c r="W63" s="102"/>
    </row>
    <row r="64" spans="2:23" x14ac:dyDescent="0.25">
      <c r="B64" s="105" t="s">
        <v>42</v>
      </c>
      <c r="C64" s="21"/>
      <c r="D64" s="21"/>
      <c r="E64" s="21"/>
      <c r="F64" s="106">
        <v>0.13</v>
      </c>
      <c r="G64" s="107"/>
      <c r="H64" s="108">
        <f>H63*F64</f>
        <v>57471.467040000003</v>
      </c>
      <c r="I64" s="109"/>
      <c r="J64" s="110">
        <v>0.13</v>
      </c>
      <c r="K64" s="109"/>
      <c r="L64" s="111">
        <f>L63*J64</f>
        <v>59225.417289999998</v>
      </c>
      <c r="M64" s="112"/>
      <c r="N64" s="113">
        <f t="shared" si="15"/>
        <v>1753.9502499999944</v>
      </c>
      <c r="O64" s="114">
        <f t="shared" si="10"/>
        <v>3.0518626726184824E-2</v>
      </c>
      <c r="Q64" s="112"/>
      <c r="S64" s="112"/>
      <c r="U64" s="112"/>
      <c r="W64" s="112"/>
    </row>
    <row r="65" spans="1:23" ht="13.8" thickBot="1" x14ac:dyDescent="0.3">
      <c r="B65" s="115" t="s">
        <v>43</v>
      </c>
      <c r="C65" s="21"/>
      <c r="D65" s="21"/>
      <c r="E65" s="21"/>
      <c r="F65" s="116"/>
      <c r="G65" s="107"/>
      <c r="H65" s="99">
        <f>H63+H64</f>
        <v>499559.67504</v>
      </c>
      <c r="I65" s="109"/>
      <c r="J65" s="109"/>
      <c r="K65" s="109"/>
      <c r="L65" s="212">
        <f>L63+L64</f>
        <v>514805.55028999998</v>
      </c>
      <c r="M65" s="112"/>
      <c r="N65" s="103">
        <f t="shared" si="15"/>
        <v>15245.875249999983</v>
      </c>
      <c r="O65" s="104">
        <f t="shared" si="10"/>
        <v>3.051862672618489E-2</v>
      </c>
      <c r="Q65" s="112"/>
      <c r="S65" s="112"/>
      <c r="U65" s="112"/>
      <c r="W65" s="112"/>
    </row>
    <row r="66" spans="1: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1:23" s="85" customFormat="1" x14ac:dyDescent="0.25">
      <c r="B67" s="124" t="s">
        <v>44</v>
      </c>
      <c r="C67" s="79"/>
      <c r="D67" s="79"/>
      <c r="E67" s="79"/>
      <c r="F67" s="125"/>
      <c r="G67" s="126"/>
      <c r="H67" s="127">
        <f>SUM(H60:H61,H51,H52:H56)</f>
        <v>473438.45800000004</v>
      </c>
      <c r="I67" s="128"/>
      <c r="J67" s="129"/>
      <c r="K67" s="129"/>
      <c r="L67" s="127">
        <f>SUM(L60:L61,L51,L52:L56)</f>
        <v>486930.38299999997</v>
      </c>
      <c r="M67" s="130"/>
      <c r="N67" s="131">
        <f t="shared" ref="N67:N69" si="20">L67-H67</f>
        <v>13491.92499999993</v>
      </c>
      <c r="O67" s="104">
        <f t="shared" ref="O67:O69" si="21">IF((H67)=0,"",(N67/H67))</f>
        <v>2.8497737714412566E-2</v>
      </c>
      <c r="Q67" s="130"/>
      <c r="R67" s="204"/>
      <c r="S67" s="130"/>
      <c r="T67" s="204"/>
      <c r="U67" s="130"/>
      <c r="V67" s="204"/>
      <c r="W67" s="130"/>
    </row>
    <row r="68" spans="1:23" s="85" customFormat="1" x14ac:dyDescent="0.25">
      <c r="B68" s="132" t="s">
        <v>42</v>
      </c>
      <c r="C68" s="79"/>
      <c r="D68" s="79"/>
      <c r="E68" s="79"/>
      <c r="F68" s="133">
        <v>0.13</v>
      </c>
      <c r="G68" s="126"/>
      <c r="H68" s="134">
        <f>H67*F68</f>
        <v>61546.999540000004</v>
      </c>
      <c r="I68" s="135"/>
      <c r="J68" s="136">
        <v>0.13</v>
      </c>
      <c r="K68" s="137"/>
      <c r="L68" s="138">
        <f>L67*J68</f>
        <v>63300.949789999999</v>
      </c>
      <c r="M68" s="139"/>
      <c r="N68" s="140">
        <f t="shared" si="20"/>
        <v>1753.9502499999944</v>
      </c>
      <c r="O68" s="114">
        <f t="shared" si="21"/>
        <v>2.8497737714412621E-2</v>
      </c>
      <c r="Q68" s="139"/>
      <c r="R68" s="204"/>
      <c r="S68" s="139"/>
      <c r="T68" s="204"/>
      <c r="U68" s="139"/>
      <c r="V68" s="204"/>
      <c r="W68" s="139"/>
    </row>
    <row r="69" spans="1:23" s="85" customFormat="1" ht="13.8" thickBot="1" x14ac:dyDescent="0.3">
      <c r="B69" s="141" t="s">
        <v>43</v>
      </c>
      <c r="C69" s="79"/>
      <c r="D69" s="79"/>
      <c r="E69" s="79"/>
      <c r="F69" s="142"/>
      <c r="G69" s="143"/>
      <c r="H69" s="127">
        <f>H67+H68</f>
        <v>534985.45754000009</v>
      </c>
      <c r="I69" s="135"/>
      <c r="J69" s="135"/>
      <c r="K69" s="135"/>
      <c r="L69" s="211">
        <f>L67+L68</f>
        <v>550231.33279000001</v>
      </c>
      <c r="M69" s="139"/>
      <c r="N69" s="131">
        <f t="shared" si="20"/>
        <v>15245.875249999925</v>
      </c>
      <c r="O69" s="104">
        <f t="shared" si="21"/>
        <v>2.8497737714412569E-2</v>
      </c>
      <c r="Q69" s="139"/>
      <c r="R69" s="204"/>
      <c r="S69" s="139"/>
      <c r="T69" s="204"/>
      <c r="U69" s="139"/>
      <c r="V69" s="204"/>
      <c r="W69" s="139"/>
    </row>
    <row r="70" spans="1:23" s="85" customFormat="1" ht="8.25" customHeight="1" thickBot="1" x14ac:dyDescent="0.3">
      <c r="B70" s="117"/>
      <c r="C70" s="118"/>
      <c r="D70" s="119"/>
      <c r="E70" s="118"/>
      <c r="F70" s="144"/>
      <c r="G70" s="145"/>
      <c r="H70" s="146"/>
      <c r="I70" s="147"/>
      <c r="J70" s="144"/>
      <c r="K70" s="120"/>
      <c r="L70" s="148"/>
      <c r="M70" s="121"/>
      <c r="N70" s="149"/>
      <c r="O70" s="95"/>
      <c r="Q70" s="143"/>
      <c r="R70" s="204"/>
      <c r="S70" s="143"/>
      <c r="T70" s="204"/>
      <c r="U70" s="143"/>
      <c r="V70" s="204"/>
      <c r="W70" s="143"/>
    </row>
    <row r="71" spans="1:23" x14ac:dyDescent="0.25">
      <c r="L71" s="150"/>
    </row>
    <row r="72" spans="1:23" x14ac:dyDescent="0.25">
      <c r="B72" s="12" t="s">
        <v>45</v>
      </c>
      <c r="F72" s="151">
        <f>'Proposed Rates'!D205</f>
        <v>6.1999999999999998E-3</v>
      </c>
      <c r="J72" s="151">
        <f>'Proposed Rates'!E205</f>
        <v>6.1999999999999998E-3</v>
      </c>
    </row>
    <row r="73" spans="1:23" ht="13.8" thickBot="1" x14ac:dyDescent="0.3"/>
    <row r="74" spans="1:23" ht="8.25" customHeight="1" thickBot="1" x14ac:dyDescent="0.3">
      <c r="B74" s="86"/>
      <c r="C74" s="87"/>
      <c r="D74" s="88"/>
      <c r="E74" s="87"/>
      <c r="F74" s="89"/>
      <c r="G74" s="90"/>
      <c r="H74" s="91"/>
      <c r="I74" s="92"/>
      <c r="J74" s="89"/>
      <c r="K74" s="93"/>
      <c r="L74" s="91"/>
      <c r="M74" s="92"/>
      <c r="N74" s="94"/>
      <c r="O74" s="95"/>
      <c r="Q74" s="107"/>
      <c r="S74" s="107"/>
      <c r="U74" s="107"/>
      <c r="W74" s="107"/>
    </row>
    <row r="75" spans="1:23" x14ac:dyDescent="0.25">
      <c r="B75" s="96" t="s">
        <v>41</v>
      </c>
      <c r="C75" s="21"/>
      <c r="D75" s="21"/>
      <c r="E75" s="21"/>
      <c r="F75" s="97"/>
      <c r="G75" s="98"/>
      <c r="H75" s="99">
        <f>+H63-H31-H40-H41-H42-H43</f>
        <v>459171.95799999998</v>
      </c>
      <c r="I75" s="100"/>
      <c r="J75" s="101"/>
      <c r="K75" s="101"/>
      <c r="L75" s="99">
        <f>+L63-L31-L40-L41-L42-L43</f>
        <v>460557.13299999997</v>
      </c>
      <c r="M75" s="102"/>
      <c r="N75" s="103">
        <f t="shared" ref="N75:N77" si="22">L75-H75</f>
        <v>1385.1749999999884</v>
      </c>
      <c r="O75" s="104">
        <f t="shared" ref="O75:O77" si="23">IF((H75)=0,"",(N75/H75))</f>
        <v>3.0166802999759589E-3</v>
      </c>
      <c r="Q75" s="102"/>
      <c r="S75" s="102"/>
      <c r="U75" s="102"/>
      <c r="W75" s="102"/>
    </row>
    <row r="76" spans="1:23" x14ac:dyDescent="0.25">
      <c r="B76" s="105" t="s">
        <v>42</v>
      </c>
      <c r="C76" s="21"/>
      <c r="D76" s="21"/>
      <c r="E76" s="21"/>
      <c r="F76" s="106">
        <v>0.13</v>
      </c>
      <c r="G76" s="107"/>
      <c r="H76" s="108">
        <f>H75*F76</f>
        <v>59692.35454</v>
      </c>
      <c r="I76" s="109"/>
      <c r="J76" s="110">
        <v>0.13</v>
      </c>
      <c r="K76" s="109"/>
      <c r="L76" s="111">
        <f>L75*J76</f>
        <v>59872.42729</v>
      </c>
      <c r="M76" s="112"/>
      <c r="N76" s="113">
        <f t="shared" si="22"/>
        <v>180.07274999999936</v>
      </c>
      <c r="O76" s="114">
        <f t="shared" si="23"/>
        <v>3.0166802999759736E-3</v>
      </c>
      <c r="Q76" s="112"/>
      <c r="S76" s="112"/>
      <c r="U76" s="112"/>
      <c r="W76" s="112"/>
    </row>
    <row r="77" spans="1:23" x14ac:dyDescent="0.25">
      <c r="B77" s="115" t="s">
        <v>43</v>
      </c>
      <c r="C77" s="21"/>
      <c r="D77" s="21"/>
      <c r="E77" s="21"/>
      <c r="F77" s="205"/>
      <c r="G77" s="206"/>
      <c r="H77" s="216">
        <f>H75+H76</f>
        <v>518864.31253999996</v>
      </c>
      <c r="I77" s="207"/>
      <c r="J77" s="207"/>
      <c r="K77" s="207"/>
      <c r="L77" s="215">
        <f>L75+L76</f>
        <v>520429.56028999999</v>
      </c>
      <c r="M77" s="208"/>
      <c r="N77" s="214">
        <f t="shared" si="22"/>
        <v>1565.2477500000386</v>
      </c>
      <c r="O77" s="213">
        <f t="shared" si="23"/>
        <v>3.0166802999760591E-3</v>
      </c>
      <c r="Q77" s="112"/>
      <c r="S77" s="112"/>
      <c r="U77" s="112"/>
      <c r="W77" s="112"/>
    </row>
    <row r="78" spans="1:23" ht="13.5" customHeight="1" x14ac:dyDescent="0.25">
      <c r="Q78" s="202"/>
      <c r="R78" s="202"/>
      <c r="S78" s="6"/>
      <c r="T78" s="6"/>
      <c r="U78" s="6"/>
      <c r="V78" s="6"/>
      <c r="W78" s="6"/>
    </row>
    <row r="79" spans="1:23" ht="12" customHeight="1" x14ac:dyDescent="0.25">
      <c r="A79" s="6" t="s">
        <v>46</v>
      </c>
      <c r="Q79" s="202"/>
      <c r="R79" s="202"/>
      <c r="S79" s="6"/>
      <c r="T79" s="6"/>
      <c r="U79" s="6"/>
      <c r="V79" s="6"/>
      <c r="W79" s="6"/>
    </row>
    <row r="80" spans="1:23" x14ac:dyDescent="0.25">
      <c r="A80" s="6" t="s">
        <v>47</v>
      </c>
      <c r="Q80" s="202"/>
      <c r="R80" s="202"/>
      <c r="S80" s="6"/>
      <c r="T80" s="6"/>
      <c r="U80" s="6"/>
      <c r="V80" s="6"/>
      <c r="W80" s="6"/>
    </row>
    <row r="81" spans="1:23" x14ac:dyDescent="0.25">
      <c r="Q81" s="202"/>
      <c r="R81" s="202"/>
      <c r="S81" s="6"/>
      <c r="T81" s="6"/>
      <c r="U81" s="6"/>
      <c r="V81" s="6"/>
      <c r="W81" s="6"/>
    </row>
    <row r="82" spans="1:23" x14ac:dyDescent="0.25">
      <c r="A82" s="153" t="s">
        <v>133</v>
      </c>
      <c r="Q82" s="202"/>
      <c r="R82" s="202"/>
      <c r="S82" s="6"/>
      <c r="T82" s="6"/>
      <c r="U82" s="6"/>
      <c r="V82" s="6"/>
      <c r="W82" s="6"/>
    </row>
    <row r="83" spans="1:23" x14ac:dyDescent="0.25">
      <c r="A83" s="11" t="s">
        <v>48</v>
      </c>
      <c r="Q83" s="202"/>
      <c r="R83" s="202"/>
      <c r="S83" s="6"/>
      <c r="T83" s="6"/>
      <c r="U83" s="6"/>
      <c r="V83" s="6"/>
      <c r="W83" s="6"/>
    </row>
    <row r="84" spans="1:23" x14ac:dyDescent="0.25">
      <c r="Q84" s="202"/>
      <c r="R84" s="202"/>
      <c r="S84" s="6"/>
      <c r="T84" s="6"/>
      <c r="U84" s="6"/>
      <c r="V84" s="6"/>
      <c r="W84" s="6"/>
    </row>
    <row r="85" spans="1:23" x14ac:dyDescent="0.25">
      <c r="A85" s="6" t="s">
        <v>132</v>
      </c>
      <c r="Q85" s="202"/>
      <c r="R85" s="202"/>
      <c r="S85" s="6"/>
      <c r="T85" s="6"/>
      <c r="U85" s="6"/>
      <c r="V85" s="6"/>
      <c r="W85" s="6"/>
    </row>
    <row r="86" spans="1:23" x14ac:dyDescent="0.25">
      <c r="A86" s="6" t="s">
        <v>49</v>
      </c>
      <c r="Q86" s="202"/>
      <c r="R86" s="202"/>
      <c r="S86" s="6"/>
      <c r="T86" s="6"/>
      <c r="U86" s="6"/>
      <c r="V86" s="6"/>
      <c r="W86" s="6"/>
    </row>
    <row r="87" spans="1:23" x14ac:dyDescent="0.25">
      <c r="A87" s="6" t="s">
        <v>50</v>
      </c>
      <c r="Q87" s="202"/>
      <c r="R87" s="202"/>
      <c r="S87" s="6"/>
      <c r="T87" s="6"/>
      <c r="U87" s="6"/>
      <c r="V87" s="6"/>
      <c r="W87" s="6"/>
    </row>
    <row r="88" spans="1:23" x14ac:dyDescent="0.25">
      <c r="A88" s="6" t="s">
        <v>51</v>
      </c>
      <c r="Q88" s="202"/>
      <c r="R88" s="202"/>
      <c r="S88" s="6"/>
      <c r="T88" s="6"/>
      <c r="U88" s="6"/>
      <c r="V88" s="6"/>
      <c r="W88" s="6"/>
    </row>
    <row r="89" spans="1:23" x14ac:dyDescent="0.25">
      <c r="A89" s="6" t="s">
        <v>52</v>
      </c>
      <c r="Q89" s="202"/>
      <c r="R89" s="202"/>
      <c r="S89" s="6"/>
      <c r="T89" s="6"/>
      <c r="U89" s="6"/>
      <c r="V89" s="6"/>
      <c r="W89" s="6"/>
    </row>
    <row r="90" spans="1:23" x14ac:dyDescent="0.25">
      <c r="Q90" s="202"/>
      <c r="R90" s="202"/>
      <c r="S90" s="6"/>
      <c r="T90" s="6"/>
      <c r="U90" s="6"/>
      <c r="V90" s="6"/>
      <c r="W90" s="6"/>
    </row>
    <row r="91" spans="1:23" x14ac:dyDescent="0.25">
      <c r="A91" s="152"/>
      <c r="B91" s="6" t="s">
        <v>53</v>
      </c>
      <c r="Q91" s="202"/>
      <c r="R91" s="202"/>
      <c r="S91" s="6"/>
      <c r="T91" s="6"/>
      <c r="U91" s="6"/>
      <c r="V91" s="6"/>
      <c r="W91" s="6"/>
    </row>
    <row r="92" spans="1:23" x14ac:dyDescent="0.25">
      <c r="Q92" s="202"/>
      <c r="R92" s="202"/>
      <c r="S92" s="6"/>
      <c r="T92" s="6"/>
      <c r="U92" s="6"/>
      <c r="V92" s="6"/>
      <c r="W92" s="6"/>
    </row>
    <row r="93" spans="1:23" x14ac:dyDescent="0.25">
      <c r="B93" s="153" t="s">
        <v>54</v>
      </c>
      <c r="Q93" s="202"/>
      <c r="R93" s="202"/>
      <c r="S93" s="6"/>
      <c r="T93" s="6"/>
      <c r="U93" s="6"/>
      <c r="V93" s="6"/>
      <c r="W93"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0 D66 D23:D38 D52:D62 D74 D49:D50 D40:D47">
      <formula1>"Monthly, per kWh, per kW"</formula1>
    </dataValidation>
    <dataValidation type="list" allowBlank="1" showInputMessage="1" showErrorMessage="1" sqref="E49:E50 E70 E66 E52:E62 E23:E38 E40:E47 E74">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3</xdr:col>
                    <xdr:colOff>381000</xdr:colOff>
                    <xdr:row>9</xdr:row>
                    <xdr:rowOff>53340</xdr:rowOff>
                  </from>
                  <to>
                    <xdr:col>5</xdr:col>
                    <xdr:colOff>464820</xdr:colOff>
                    <xdr:row>9</xdr:row>
                    <xdr:rowOff>175260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5</xdr:col>
                    <xdr:colOff>327660</xdr:colOff>
                    <xdr:row>9</xdr:row>
                    <xdr:rowOff>22860</xdr:rowOff>
                  </from>
                  <to>
                    <xdr:col>8</xdr:col>
                    <xdr:colOff>106680</xdr:colOff>
                    <xdr:row>9</xdr:row>
                    <xdr:rowOff>236220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W89"/>
  <sheetViews>
    <sheetView showGridLines="0" tabSelected="1" view="pageBreakPreview" topLeftCell="A46"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5.6640625" style="6" customWidth="1"/>
    <col min="7" max="7" width="8" style="6" bestFit="1" customWidth="1"/>
    <col min="8" max="8" width="12.44140625" style="6" bestFit="1" customWidth="1"/>
    <col min="9" max="9" width="2.88671875" style="6" customWidth="1"/>
    <col min="10" max="10" width="11.44140625" style="6" bestFit="1" customWidth="1"/>
    <col min="11" max="11" width="8" style="6" bestFit="1" customWidth="1"/>
    <col min="12" max="12" width="12.44140625" style="6" bestFit="1" customWidth="1"/>
    <col min="13" max="13" width="2.88671875" style="6" customWidth="1"/>
    <col min="14" max="14" width="11.44140625" style="6" bestFit="1" customWidth="1"/>
    <col min="15" max="15" width="10" style="6" bestFit="1" customWidth="1"/>
    <col min="16" max="16" width="3.88671875" style="6" customWidth="1"/>
    <col min="17" max="17" width="2.33203125" style="203" bestFit="1" customWidth="1"/>
    <col min="18" max="18" width="4.5546875" style="203" customWidth="1"/>
    <col min="19" max="19" width="2.33203125" style="203" bestFit="1" customWidth="1"/>
    <col min="20" max="20" width="4.5546875" style="203" customWidth="1"/>
    <col min="21" max="21" width="2.33203125" style="203" bestFit="1" customWidth="1"/>
    <col min="22" max="22" width="4.5546875" style="203" customWidth="1"/>
    <col min="23" max="23" width="2.33203125" style="203" bestFit="1"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61</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4000000</v>
      </c>
      <c r="G18" s="12" t="s">
        <v>6</v>
      </c>
    </row>
    <row r="19" spans="2:23" x14ac:dyDescent="0.25">
      <c r="B19" s="11"/>
      <c r="F19" s="13">
        <v>10000</v>
      </c>
      <c r="G19" s="6" t="s">
        <v>57</v>
      </c>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156">
        <f>+'LU(7500)'!F23</f>
        <v>15231.32</v>
      </c>
      <c r="G23" s="25">
        <v>1</v>
      </c>
      <c r="H23" s="26">
        <f>G23*F23</f>
        <v>15231.32</v>
      </c>
      <c r="I23" s="27"/>
      <c r="J23" s="156">
        <f>+'LU(7500)'!J23</f>
        <v>15231.32</v>
      </c>
      <c r="K23" s="29">
        <v>1</v>
      </c>
      <c r="L23" s="26">
        <f>K23*J23</f>
        <v>15231.32</v>
      </c>
      <c r="M23" s="27"/>
      <c r="N23" s="30">
        <f>L23-H23</f>
        <v>0</v>
      </c>
      <c r="O23" s="31">
        <f>IF((H23)=0,"",(N23/H23))</f>
        <v>0</v>
      </c>
      <c r="Q23" s="107"/>
      <c r="S23" s="107"/>
      <c r="U23" s="107"/>
      <c r="W23" s="107"/>
    </row>
    <row r="24" spans="2:23" x14ac:dyDescent="0.25">
      <c r="B24" s="21" t="s">
        <v>18</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5">
      <c r="B29" s="21" t="s">
        <v>19</v>
      </c>
      <c r="C29" s="21"/>
      <c r="D29" s="22" t="s">
        <v>58</v>
      </c>
      <c r="E29" s="23"/>
      <c r="F29" s="24">
        <f>+'LU(7500)'!F29</f>
        <v>3.7199</v>
      </c>
      <c r="G29" s="51">
        <f>+$F$19</f>
        <v>10000</v>
      </c>
      <c r="H29" s="26">
        <f t="shared" si="0"/>
        <v>37199</v>
      </c>
      <c r="I29" s="27"/>
      <c r="J29" s="24">
        <f>+'LU(7500)'!J29</f>
        <v>3.9710000000000001</v>
      </c>
      <c r="K29" s="51">
        <f>+$F$19</f>
        <v>10000</v>
      </c>
      <c r="L29" s="26">
        <f t="shared" si="1"/>
        <v>39710</v>
      </c>
      <c r="M29" s="27"/>
      <c r="N29" s="30">
        <f t="shared" si="2"/>
        <v>2511</v>
      </c>
      <c r="O29" s="31">
        <f t="shared" si="3"/>
        <v>6.7501814564907656E-2</v>
      </c>
      <c r="Q29" s="107"/>
      <c r="S29" s="107"/>
      <c r="U29" s="107"/>
      <c r="W29" s="107"/>
    </row>
    <row r="30" spans="2:23" x14ac:dyDescent="0.25">
      <c r="B30" s="21" t="s">
        <v>21</v>
      </c>
      <c r="C30" s="21"/>
      <c r="D30" s="22"/>
      <c r="E30" s="23"/>
      <c r="F30" s="24"/>
      <c r="G30" s="25">
        <f t="shared" ref="G30" si="4">$F$18</f>
        <v>4000000</v>
      </c>
      <c r="H30" s="26">
        <f t="shared" si="0"/>
        <v>0</v>
      </c>
      <c r="I30" s="27"/>
      <c r="J30" s="24"/>
      <c r="K30" s="25">
        <f t="shared" ref="K30:K38" si="5">$F$18</f>
        <v>4000000</v>
      </c>
      <c r="L30" s="26">
        <f t="shared" si="1"/>
        <v>0</v>
      </c>
      <c r="M30" s="27"/>
      <c r="N30" s="30">
        <f t="shared" si="2"/>
        <v>0</v>
      </c>
      <c r="O30" s="31" t="str">
        <f t="shared" si="3"/>
        <v/>
      </c>
      <c r="Q30" s="107"/>
      <c r="S30" s="107"/>
      <c r="U30" s="107"/>
      <c r="W30" s="107"/>
    </row>
    <row r="31" spans="2:23" x14ac:dyDescent="0.25">
      <c r="B31" s="21" t="s">
        <v>22</v>
      </c>
      <c r="C31" s="21"/>
      <c r="D31" s="22" t="s">
        <v>58</v>
      </c>
      <c r="E31" s="23"/>
      <c r="F31" s="24">
        <f>+'LU(7500)'!F31</f>
        <v>0</v>
      </c>
      <c r="G31" s="51">
        <f>+$F$19</f>
        <v>10000</v>
      </c>
      <c r="H31" s="26">
        <f t="shared" si="0"/>
        <v>0</v>
      </c>
      <c r="I31" s="27"/>
      <c r="J31" s="24">
        <f>+'LU(7500)'!J31</f>
        <v>0</v>
      </c>
      <c r="K31" s="51">
        <f>+$F$19</f>
        <v>10000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4000000</v>
      </c>
      <c r="H32" s="26">
        <f t="shared" si="0"/>
        <v>0</v>
      </c>
      <c r="I32" s="27"/>
      <c r="J32" s="28"/>
      <c r="K32" s="25">
        <f t="shared" si="5"/>
        <v>4000000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4000000</v>
      </c>
      <c r="H33" s="26">
        <f t="shared" si="0"/>
        <v>0</v>
      </c>
      <c r="I33" s="27"/>
      <c r="J33" s="28"/>
      <c r="K33" s="25">
        <f t="shared" si="5"/>
        <v>4000000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4000000</v>
      </c>
      <c r="H34" s="26">
        <f t="shared" si="0"/>
        <v>0</v>
      </c>
      <c r="I34" s="27"/>
      <c r="J34" s="28"/>
      <c r="K34" s="25">
        <f t="shared" si="5"/>
        <v>4000000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4000000</v>
      </c>
      <c r="H35" s="26">
        <f t="shared" si="0"/>
        <v>0</v>
      </c>
      <c r="I35" s="27"/>
      <c r="J35" s="28"/>
      <c r="K35" s="25">
        <f t="shared" si="5"/>
        <v>4000000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4000000</v>
      </c>
      <c r="H36" s="26">
        <f t="shared" si="0"/>
        <v>0</v>
      </c>
      <c r="I36" s="27"/>
      <c r="J36" s="28"/>
      <c r="K36" s="25">
        <f t="shared" si="5"/>
        <v>4000000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4000000</v>
      </c>
      <c r="H37" s="26">
        <f t="shared" si="0"/>
        <v>0</v>
      </c>
      <c r="I37" s="27"/>
      <c r="J37" s="28"/>
      <c r="K37" s="25">
        <f t="shared" si="5"/>
        <v>4000000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4000000</v>
      </c>
      <c r="H38" s="26">
        <f t="shared" si="0"/>
        <v>0</v>
      </c>
      <c r="I38" s="27"/>
      <c r="J38" s="28"/>
      <c r="K38" s="25">
        <f t="shared" si="5"/>
        <v>4000000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52430.32</v>
      </c>
      <c r="I39" s="40"/>
      <c r="J39" s="41"/>
      <c r="K39" s="42"/>
      <c r="L39" s="39">
        <f>SUM(L23:L38)</f>
        <v>54941.32</v>
      </c>
      <c r="M39" s="40"/>
      <c r="N39" s="43">
        <f t="shared" si="2"/>
        <v>2511</v>
      </c>
      <c r="O39" s="44">
        <f t="shared" si="3"/>
        <v>4.7892135695528845E-2</v>
      </c>
      <c r="Q39" s="107"/>
      <c r="R39" s="203"/>
      <c r="S39" s="107"/>
      <c r="T39" s="203"/>
      <c r="U39" s="107"/>
      <c r="V39" s="203"/>
      <c r="W39" s="107"/>
    </row>
    <row r="40" spans="2:23" ht="26.4" x14ac:dyDescent="0.25">
      <c r="B40" s="46" t="str">
        <f>+'LU(7500)'!B40</f>
        <v>Deferral/Variance Account Disposition Rate Rider Class 1</v>
      </c>
      <c r="C40" s="21"/>
      <c r="D40" s="22" t="str">
        <f>+'LU(7500)'!D40</f>
        <v>per kW</v>
      </c>
      <c r="E40" s="23"/>
      <c r="F40" s="24">
        <f>'Proposed Rates'!D42</f>
        <v>1.54E-2</v>
      </c>
      <c r="G40" s="51">
        <f>+$F$19</f>
        <v>10000</v>
      </c>
      <c r="H40" s="26">
        <f>G40*F40</f>
        <v>154</v>
      </c>
      <c r="I40" s="27"/>
      <c r="J40" s="24">
        <f>+'LU(7500)'!J40</f>
        <v>-0.2185</v>
      </c>
      <c r="K40" s="51">
        <f>+$F$19</f>
        <v>10000</v>
      </c>
      <c r="L40" s="26">
        <f>K40*J40</f>
        <v>-2185</v>
      </c>
      <c r="M40" s="27"/>
      <c r="N40" s="30">
        <f>L40-H40</f>
        <v>-2339</v>
      </c>
      <c r="O40" s="31">
        <f>IF((H40)=0,"",(N40/H40))</f>
        <v>-15.188311688311689</v>
      </c>
      <c r="Q40" s="107"/>
      <c r="S40" s="107"/>
      <c r="U40" s="107"/>
      <c r="W40" s="107"/>
    </row>
    <row r="41" spans="2:23" ht="26.4" x14ac:dyDescent="0.25">
      <c r="B41" s="46" t="str">
        <f>+'LU(7500)'!B41</f>
        <v>Deferral/Variance Account Disposition Rate Rider Class 2</v>
      </c>
      <c r="C41" s="21"/>
      <c r="D41" s="22" t="str">
        <f>+'LU(7500)'!D41</f>
        <v>per kW</v>
      </c>
      <c r="E41" s="23"/>
      <c r="F41" s="24">
        <f>'Proposed Rates'!D56</f>
        <v>1.7000000000000001E-2</v>
      </c>
      <c r="G41" s="51">
        <f>+F19</f>
        <v>10000</v>
      </c>
      <c r="H41" s="26">
        <f t="shared" ref="H41:H46" si="7">G41*F41</f>
        <v>170</v>
      </c>
      <c r="I41" s="47"/>
      <c r="J41" s="24">
        <f>+'LU(7500)'!J41</f>
        <v>0</v>
      </c>
      <c r="K41" s="51">
        <f>$G$41</f>
        <v>10000</v>
      </c>
      <c r="L41" s="26">
        <f t="shared" ref="L41:L46" si="8">K41*J41</f>
        <v>0</v>
      </c>
      <c r="M41" s="48"/>
      <c r="N41" s="30">
        <f t="shared" ref="N41:N46" si="9">L41-H41</f>
        <v>-170</v>
      </c>
      <c r="O41" s="31">
        <f t="shared" ref="O41:O65" si="10">IF((H41)=0,"",(N41/H41))</f>
        <v>-1</v>
      </c>
      <c r="Q41" s="107"/>
      <c r="S41" s="107"/>
      <c r="U41" s="107"/>
      <c r="W41" s="107"/>
    </row>
    <row r="42" spans="2:23" ht="39.6" x14ac:dyDescent="0.25">
      <c r="B42" s="46" t="str">
        <f>+'LU(7500)'!B42</f>
        <v xml:space="preserve">Deferral/Variance Account Disposition Rate Rider -  Global Adjustment </v>
      </c>
      <c r="C42" s="21"/>
      <c r="D42" s="22" t="s">
        <v>58</v>
      </c>
      <c r="E42" s="23"/>
      <c r="F42" s="24">
        <f>'Proposed Rates'!D85</f>
        <v>-1.9E-3</v>
      </c>
      <c r="G42" s="25">
        <f t="shared" ref="G42" si="11">$F$18</f>
        <v>4000000</v>
      </c>
      <c r="H42" s="26">
        <f t="shared" si="7"/>
        <v>-7600</v>
      </c>
      <c r="I42" s="47"/>
      <c r="J42" s="24">
        <f>+'LU(7500)'!J42</f>
        <v>0</v>
      </c>
      <c r="K42" s="25">
        <f t="shared" ref="K42" si="12">$F$18</f>
        <v>4000000</v>
      </c>
      <c r="L42" s="26">
        <f t="shared" si="8"/>
        <v>0</v>
      </c>
      <c r="M42" s="48"/>
      <c r="N42" s="30">
        <f t="shared" si="9"/>
        <v>7600</v>
      </c>
      <c r="O42" s="31">
        <f t="shared" si="10"/>
        <v>-1</v>
      </c>
      <c r="Q42" s="107"/>
      <c r="S42" s="107"/>
      <c r="U42" s="107"/>
      <c r="W42" s="107"/>
    </row>
    <row r="43" spans="2:23" ht="39.6" x14ac:dyDescent="0.25">
      <c r="B43" s="46" t="str">
        <f>+'LU(7500)'!B43</f>
        <v>Deferral / Variance Accounts Balances (excluding Global Adj.) - NON-WMP</v>
      </c>
      <c r="C43" s="21"/>
      <c r="D43" s="22" t="s">
        <v>58</v>
      </c>
      <c r="E43" s="23"/>
      <c r="F43" s="24">
        <f>'Proposed Rates'!D101</f>
        <v>-1.2968999999999999</v>
      </c>
      <c r="G43" s="51">
        <f>$F$19</f>
        <v>10000</v>
      </c>
      <c r="H43" s="26">
        <f t="shared" si="7"/>
        <v>-12969</v>
      </c>
      <c r="I43" s="47"/>
      <c r="J43" s="28">
        <f>+'LU(7500)'!J43</f>
        <v>-0.4451</v>
      </c>
      <c r="K43" s="51">
        <f>$G$41</f>
        <v>10000</v>
      </c>
      <c r="L43" s="26">
        <f t="shared" si="8"/>
        <v>-4451</v>
      </c>
      <c r="M43" s="48"/>
      <c r="N43" s="30">
        <f t="shared" si="9"/>
        <v>8518</v>
      </c>
      <c r="O43" s="31">
        <f t="shared" si="10"/>
        <v>-0.65679697740766441</v>
      </c>
      <c r="Q43" s="107"/>
      <c r="S43" s="107"/>
      <c r="U43" s="107"/>
      <c r="W43" s="107"/>
    </row>
    <row r="44" spans="2:23" ht="39.6" x14ac:dyDescent="0.25">
      <c r="B44" s="46" t="s">
        <v>125</v>
      </c>
      <c r="C44" s="21"/>
      <c r="D44" s="22" t="s">
        <v>20</v>
      </c>
      <c r="E44" s="23"/>
      <c r="F44" s="24">
        <f>+'LU(7500)'!F44</f>
        <v>2.7E-4</v>
      </c>
      <c r="G44" s="25">
        <f t="shared" ref="G44" si="13">$F$18</f>
        <v>4000000</v>
      </c>
      <c r="H44" s="26">
        <f t="shared" si="7"/>
        <v>1080</v>
      </c>
      <c r="I44" s="226"/>
      <c r="J44" s="223">
        <f>+'LU(7500)'!J44</f>
        <v>0</v>
      </c>
      <c r="K44" s="25">
        <f t="shared" ref="K44" si="14">$F$18</f>
        <v>4000000</v>
      </c>
      <c r="L44" s="26">
        <f t="shared" si="8"/>
        <v>0</v>
      </c>
      <c r="M44" s="226"/>
      <c r="N44" s="30">
        <f t="shared" si="9"/>
        <v>-1080</v>
      </c>
      <c r="O44" s="31">
        <f t="shared" si="10"/>
        <v>-1</v>
      </c>
      <c r="Q44" s="107"/>
      <c r="S44" s="107"/>
      <c r="U44" s="107"/>
      <c r="W44" s="107"/>
    </row>
    <row r="45" spans="2:23" x14ac:dyDescent="0.25">
      <c r="B45" s="49" t="s">
        <v>25</v>
      </c>
      <c r="C45" s="21"/>
      <c r="D45" s="22" t="s">
        <v>58</v>
      </c>
      <c r="E45" s="23"/>
      <c r="F45" s="50">
        <f>'LU(7500)'!F45</f>
        <v>3.168E-2</v>
      </c>
      <c r="G45" s="51">
        <f>+$F$19</f>
        <v>10000</v>
      </c>
      <c r="H45" s="26">
        <f>G45*F45</f>
        <v>316.8</v>
      </c>
      <c r="I45" s="27"/>
      <c r="J45" s="52">
        <f>'LU(7500)'!J45</f>
        <v>2.8670000000000001E-2</v>
      </c>
      <c r="K45" s="51">
        <f>+$F$19</f>
        <v>10000</v>
      </c>
      <c r="L45" s="26">
        <f>K45*J45</f>
        <v>286.7</v>
      </c>
      <c r="M45" s="27"/>
      <c r="N45" s="30">
        <f>L45-H45</f>
        <v>-30.100000000000023</v>
      </c>
      <c r="O45" s="31">
        <f>IF((H45)=0,"",(N45/H45))</f>
        <v>-9.5012626262626326E-2</v>
      </c>
      <c r="Q45" s="107"/>
      <c r="S45" s="107"/>
      <c r="U45" s="107"/>
      <c r="W45" s="107"/>
    </row>
    <row r="46" spans="2:23" x14ac:dyDescent="0.25">
      <c r="B46" s="49" t="s">
        <v>26</v>
      </c>
      <c r="C46" s="21"/>
      <c r="D46" s="22"/>
      <c r="E46" s="23"/>
      <c r="F46" s="53">
        <f>IF(ISBLANK(D16)=TRUE, 0, IF(D16="TOU", 0.65*$F$57+0.17*$F$58+0.18*$F$59, IF(AND(D16="non-TOU", G61&gt;0), F61,F60)))</f>
        <v>8.2160000000000011E-2</v>
      </c>
      <c r="G46" s="54">
        <f>$F$18*(1+$F$72)-$F$18</f>
        <v>24800</v>
      </c>
      <c r="H46" s="26">
        <f t="shared" si="7"/>
        <v>2037.5680000000002</v>
      </c>
      <c r="I46" s="27"/>
      <c r="J46" s="55">
        <f>0.65*$J$57+0.17*$J$58+0.18*$J$59</f>
        <v>8.2160000000000011E-2</v>
      </c>
      <c r="K46" s="54">
        <f>$F$18*(1+$J$72)-$F$18</f>
        <v>24800</v>
      </c>
      <c r="L46" s="26">
        <f t="shared" si="8"/>
        <v>2037.5680000000002</v>
      </c>
      <c r="M46" s="27"/>
      <c r="N46" s="30">
        <f t="shared" si="9"/>
        <v>0</v>
      </c>
      <c r="O46" s="31">
        <f t="shared" si="10"/>
        <v>0</v>
      </c>
      <c r="Q46" s="107"/>
      <c r="S46" s="107"/>
      <c r="U46" s="107"/>
      <c r="W46" s="107"/>
    </row>
    <row r="47" spans="2:23" x14ac:dyDescent="0.25">
      <c r="B47" s="49" t="s">
        <v>27</v>
      </c>
      <c r="C47" s="21"/>
      <c r="D47" s="22" t="s">
        <v>17</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6.4" x14ac:dyDescent="0.25">
      <c r="B48" s="56" t="s">
        <v>28</v>
      </c>
      <c r="C48" s="57"/>
      <c r="D48" s="57"/>
      <c r="E48" s="57"/>
      <c r="F48" s="58"/>
      <c r="G48" s="59"/>
      <c r="H48" s="60">
        <f>SUM(H40:H47)+H39</f>
        <v>35619.687999999995</v>
      </c>
      <c r="I48" s="40"/>
      <c r="J48" s="59"/>
      <c r="K48" s="61"/>
      <c r="L48" s="60">
        <f>SUM(L40:L47)+L39</f>
        <v>50629.588000000003</v>
      </c>
      <c r="M48" s="40"/>
      <c r="N48" s="43">
        <f t="shared" ref="N48:N65" si="15">L48-H48</f>
        <v>15009.900000000009</v>
      </c>
      <c r="O48" s="44">
        <f t="shared" si="10"/>
        <v>0.4213933597621633</v>
      </c>
      <c r="Q48" s="107"/>
      <c r="S48" s="107"/>
      <c r="U48" s="107"/>
      <c r="W48" s="107"/>
    </row>
    <row r="49" spans="2:23" x14ac:dyDescent="0.25">
      <c r="B49" s="27" t="s">
        <v>29</v>
      </c>
      <c r="C49" s="27"/>
      <c r="D49" s="62" t="s">
        <v>58</v>
      </c>
      <c r="E49" s="63"/>
      <c r="F49" s="28">
        <f>'LU(7500)'!F49</f>
        <v>3.2246000000000001</v>
      </c>
      <c r="G49" s="64">
        <f>+$F$19</f>
        <v>10000</v>
      </c>
      <c r="H49" s="26">
        <f>G49*F49</f>
        <v>32246</v>
      </c>
      <c r="I49" s="27"/>
      <c r="J49" s="28">
        <f>'LU(7500)'!J49</f>
        <v>3.2772000000000001</v>
      </c>
      <c r="K49" s="64">
        <f>+$F$19</f>
        <v>10000</v>
      </c>
      <c r="L49" s="26">
        <f>K49*J49</f>
        <v>32772</v>
      </c>
      <c r="M49" s="27"/>
      <c r="N49" s="30">
        <f t="shared" si="15"/>
        <v>526</v>
      </c>
      <c r="O49" s="31">
        <f t="shared" si="10"/>
        <v>1.6312100725671401E-2</v>
      </c>
      <c r="Q49" s="107"/>
      <c r="S49" s="107"/>
      <c r="U49" s="107"/>
      <c r="W49" s="107"/>
    </row>
    <row r="50" spans="2:23" ht="26.4" x14ac:dyDescent="0.25">
      <c r="B50" s="66" t="s">
        <v>30</v>
      </c>
      <c r="C50" s="27"/>
      <c r="D50" s="62" t="s">
        <v>58</v>
      </c>
      <c r="E50" s="63"/>
      <c r="F50" s="28">
        <f>'LU(7500)'!F50</f>
        <v>2.1873</v>
      </c>
      <c r="G50" s="64">
        <f>G49</f>
        <v>10000</v>
      </c>
      <c r="H50" s="26">
        <f>G50*F50</f>
        <v>21873</v>
      </c>
      <c r="I50" s="27"/>
      <c r="J50" s="28">
        <f>'LU(7500)'!J50</f>
        <v>2.2153</v>
      </c>
      <c r="K50" s="64">
        <f>K49</f>
        <v>10000</v>
      </c>
      <c r="L50" s="26">
        <f>K50*J50</f>
        <v>22153</v>
      </c>
      <c r="M50" s="27"/>
      <c r="N50" s="30">
        <f t="shared" si="15"/>
        <v>280</v>
      </c>
      <c r="O50" s="31">
        <f t="shared" si="10"/>
        <v>1.280117039272162E-2</v>
      </c>
      <c r="Q50" s="107"/>
      <c r="S50" s="107"/>
      <c r="U50" s="107"/>
      <c r="W50" s="107"/>
    </row>
    <row r="51" spans="2:23" ht="26.4" x14ac:dyDescent="0.25">
      <c r="B51" s="56" t="s">
        <v>31</v>
      </c>
      <c r="C51" s="35"/>
      <c r="D51" s="35"/>
      <c r="E51" s="35"/>
      <c r="F51" s="67"/>
      <c r="G51" s="59"/>
      <c r="H51" s="60">
        <f>SUM(H48:H50)</f>
        <v>89738.687999999995</v>
      </c>
      <c r="I51" s="68"/>
      <c r="J51" s="69"/>
      <c r="K51" s="59"/>
      <c r="L51" s="60">
        <f>SUM(L48:L50)</f>
        <v>105554.588</v>
      </c>
      <c r="M51" s="68"/>
      <c r="N51" s="43">
        <f t="shared" si="15"/>
        <v>15815.900000000009</v>
      </c>
      <c r="O51" s="44">
        <f t="shared" si="10"/>
        <v>0.17624394062904072</v>
      </c>
      <c r="Q51" s="102"/>
      <c r="S51" s="102"/>
      <c r="U51" s="102"/>
      <c r="W51" s="102"/>
    </row>
    <row r="52" spans="2:23" ht="26.4" x14ac:dyDescent="0.25">
      <c r="B52" s="71" t="s">
        <v>32</v>
      </c>
      <c r="C52" s="21"/>
      <c r="D52" s="22" t="s">
        <v>20</v>
      </c>
      <c r="E52" s="23"/>
      <c r="F52" s="72">
        <f>'LU(7500)'!F52</f>
        <v>3.5999999999999999E-3</v>
      </c>
      <c r="G52" s="64">
        <f>+$F$18+G46</f>
        <v>4024800</v>
      </c>
      <c r="H52" s="73">
        <f t="shared" ref="H52:H59" si="16">G52*F52</f>
        <v>14489.279999999999</v>
      </c>
      <c r="I52" s="27"/>
      <c r="J52" s="72">
        <f>F52</f>
        <v>3.5999999999999999E-3</v>
      </c>
      <c r="K52" s="64">
        <f>+$F$18+K46</f>
        <v>4024800</v>
      </c>
      <c r="L52" s="73">
        <f t="shared" ref="L52:L59" si="17">K52*J52</f>
        <v>14489.279999999999</v>
      </c>
      <c r="M52" s="27"/>
      <c r="N52" s="30">
        <f t="shared" si="15"/>
        <v>0</v>
      </c>
      <c r="O52" s="74">
        <f t="shared" si="10"/>
        <v>0</v>
      </c>
      <c r="Q52" s="107"/>
      <c r="S52" s="107"/>
      <c r="U52" s="107"/>
      <c r="W52" s="107"/>
    </row>
    <row r="53" spans="2:23" ht="26.4" x14ac:dyDescent="0.25">
      <c r="B53" s="71" t="s">
        <v>33</v>
      </c>
      <c r="C53" s="21"/>
      <c r="D53" s="22" t="s">
        <v>20</v>
      </c>
      <c r="E53" s="23"/>
      <c r="F53" s="72">
        <f>'LU(7500)'!F53</f>
        <v>2.9999999999999997E-4</v>
      </c>
      <c r="G53" s="64">
        <f>G52</f>
        <v>4024800</v>
      </c>
      <c r="H53" s="73">
        <f t="shared" si="16"/>
        <v>1207.4399999999998</v>
      </c>
      <c r="I53" s="27"/>
      <c r="J53" s="72">
        <f>F53</f>
        <v>2.9999999999999997E-4</v>
      </c>
      <c r="K53" s="64">
        <f>K52</f>
        <v>4024800</v>
      </c>
      <c r="L53" s="73">
        <f t="shared" si="17"/>
        <v>1207.4399999999998</v>
      </c>
      <c r="M53" s="27"/>
      <c r="N53" s="30">
        <f t="shared" si="15"/>
        <v>0</v>
      </c>
      <c r="O53" s="74">
        <f t="shared" si="10"/>
        <v>0</v>
      </c>
      <c r="Q53" s="107"/>
      <c r="S53" s="107"/>
      <c r="U53" s="107"/>
      <c r="W53" s="107"/>
    </row>
    <row r="54" spans="2:23" x14ac:dyDescent="0.25">
      <c r="B54" s="21" t="s">
        <v>34</v>
      </c>
      <c r="C54" s="21"/>
      <c r="D54" s="22" t="s">
        <v>17</v>
      </c>
      <c r="E54" s="23"/>
      <c r="F54" s="72">
        <f>'LU(7500)'!F54</f>
        <v>0.25</v>
      </c>
      <c r="G54" s="25">
        <v>1</v>
      </c>
      <c r="H54" s="73">
        <f t="shared" si="16"/>
        <v>0.25</v>
      </c>
      <c r="I54" s="27"/>
      <c r="J54" s="72">
        <f>'LU(7500)'!J54</f>
        <v>0.25</v>
      </c>
      <c r="K54" s="29">
        <v>1</v>
      </c>
      <c r="L54" s="73">
        <f t="shared" si="17"/>
        <v>0.25</v>
      </c>
      <c r="M54" s="27"/>
      <c r="N54" s="30">
        <f t="shared" si="15"/>
        <v>0</v>
      </c>
      <c r="O54" s="74">
        <f t="shared" si="10"/>
        <v>0</v>
      </c>
      <c r="Q54" s="107"/>
      <c r="S54" s="107"/>
      <c r="U54" s="107"/>
      <c r="W54" s="107"/>
    </row>
    <row r="55" spans="2:23" x14ac:dyDescent="0.25">
      <c r="B55" s="21" t="s">
        <v>120</v>
      </c>
      <c r="C55" s="21"/>
      <c r="D55" s="22"/>
      <c r="E55" s="23"/>
      <c r="F55" s="72">
        <f>'Proposed Rates'!D221</f>
        <v>0</v>
      </c>
      <c r="G55" s="64">
        <f>G53</f>
        <v>4024800</v>
      </c>
      <c r="H55" s="73">
        <f>G55*F55</f>
        <v>0</v>
      </c>
      <c r="I55" s="27"/>
      <c r="J55" s="72">
        <f>F55</f>
        <v>0</v>
      </c>
      <c r="K55" s="64">
        <f>K53</f>
        <v>4024800</v>
      </c>
      <c r="L55" s="73">
        <f>K55*J55</f>
        <v>0</v>
      </c>
      <c r="M55" s="27"/>
      <c r="N55" s="30"/>
      <c r="O55" s="74"/>
      <c r="Q55" s="107"/>
      <c r="S55" s="107"/>
      <c r="U55" s="107"/>
      <c r="W55" s="107"/>
    </row>
    <row r="56" spans="2:23" x14ac:dyDescent="0.25">
      <c r="B56" s="21" t="s">
        <v>35</v>
      </c>
      <c r="C56" s="21"/>
      <c r="D56" s="22"/>
      <c r="E56" s="23"/>
      <c r="F56" s="72">
        <f>'LU(7500)'!F56</f>
        <v>6.94E-3</v>
      </c>
      <c r="G56" s="75">
        <f>$F$18</f>
        <v>4000000</v>
      </c>
      <c r="H56" s="73">
        <f t="shared" si="16"/>
        <v>27760</v>
      </c>
      <c r="I56" s="27"/>
      <c r="J56" s="72">
        <f>+F56</f>
        <v>6.94E-3</v>
      </c>
      <c r="K56" s="76">
        <f>$F$18</f>
        <v>4000000</v>
      </c>
      <c r="L56" s="73">
        <f t="shared" si="17"/>
        <v>27760</v>
      </c>
      <c r="M56" s="27"/>
      <c r="N56" s="30">
        <f t="shared" si="15"/>
        <v>0</v>
      </c>
      <c r="O56" s="74">
        <f t="shared" si="10"/>
        <v>0</v>
      </c>
      <c r="Q56" s="107"/>
      <c r="S56" s="107"/>
      <c r="U56" s="107"/>
      <c r="W56" s="107"/>
    </row>
    <row r="57" spans="2:23" x14ac:dyDescent="0.25">
      <c r="B57" s="49" t="s">
        <v>36</v>
      </c>
      <c r="C57" s="21"/>
      <c r="D57" s="22"/>
      <c r="E57" s="23"/>
      <c r="F57" s="72">
        <f>'LU(7500)'!F57</f>
        <v>6.5000000000000002E-2</v>
      </c>
      <c r="G57" s="77">
        <f>0.65*$F$18</f>
        <v>2600000</v>
      </c>
      <c r="H57" s="73">
        <f t="shared" si="16"/>
        <v>169000</v>
      </c>
      <c r="I57" s="27"/>
      <c r="J57" s="72">
        <f>F57</f>
        <v>6.5000000000000002E-2</v>
      </c>
      <c r="K57" s="77">
        <f>$G$57</f>
        <v>2600000</v>
      </c>
      <c r="L57" s="73">
        <f t="shared" si="17"/>
        <v>169000</v>
      </c>
      <c r="M57" s="27"/>
      <c r="N57" s="30">
        <f t="shared" si="15"/>
        <v>0</v>
      </c>
      <c r="O57" s="74">
        <f t="shared" si="10"/>
        <v>0</v>
      </c>
      <c r="Q57" s="107"/>
      <c r="S57" s="107"/>
      <c r="U57" s="107"/>
      <c r="W57" s="107"/>
    </row>
    <row r="58" spans="2:23" x14ac:dyDescent="0.25">
      <c r="B58" s="49" t="s">
        <v>37</v>
      </c>
      <c r="C58" s="21"/>
      <c r="D58" s="22"/>
      <c r="E58" s="23"/>
      <c r="F58" s="72">
        <f>'LU(7500)'!F58</f>
        <v>9.5000000000000001E-2</v>
      </c>
      <c r="G58" s="77">
        <f>0.17*$F$18</f>
        <v>680000</v>
      </c>
      <c r="H58" s="73">
        <f t="shared" si="16"/>
        <v>64600</v>
      </c>
      <c r="I58" s="27"/>
      <c r="J58" s="72">
        <f>F58</f>
        <v>9.5000000000000001E-2</v>
      </c>
      <c r="K58" s="77">
        <f>$G$58</f>
        <v>680000</v>
      </c>
      <c r="L58" s="73">
        <f t="shared" si="17"/>
        <v>64600</v>
      </c>
      <c r="M58" s="27"/>
      <c r="N58" s="30">
        <f t="shared" si="15"/>
        <v>0</v>
      </c>
      <c r="O58" s="74">
        <f t="shared" si="10"/>
        <v>0</v>
      </c>
      <c r="Q58" s="107"/>
      <c r="S58" s="107"/>
      <c r="U58" s="107"/>
      <c r="W58" s="107"/>
    </row>
    <row r="59" spans="2:23" x14ac:dyDescent="0.25">
      <c r="B59" s="11" t="s">
        <v>38</v>
      </c>
      <c r="C59" s="21"/>
      <c r="D59" s="22"/>
      <c r="E59" s="23"/>
      <c r="F59" s="72">
        <f>'LU(7500)'!F59</f>
        <v>0.13200000000000001</v>
      </c>
      <c r="G59" s="77">
        <f>0.18*$F$18</f>
        <v>720000</v>
      </c>
      <c r="H59" s="73">
        <f t="shared" si="16"/>
        <v>95040</v>
      </c>
      <c r="I59" s="27"/>
      <c r="J59" s="72">
        <f>F59</f>
        <v>0.13200000000000001</v>
      </c>
      <c r="K59" s="77">
        <f>$G$59</f>
        <v>720000</v>
      </c>
      <c r="L59" s="73">
        <f t="shared" si="17"/>
        <v>95040</v>
      </c>
      <c r="M59" s="27"/>
      <c r="N59" s="30">
        <f t="shared" si="15"/>
        <v>0</v>
      </c>
      <c r="O59" s="74">
        <f t="shared" si="10"/>
        <v>0</v>
      </c>
      <c r="Q59" s="107"/>
      <c r="S59" s="107"/>
      <c r="U59" s="107"/>
      <c r="W59" s="107"/>
    </row>
    <row r="60" spans="2:23" s="85" customFormat="1" x14ac:dyDescent="0.25">
      <c r="B60" s="78" t="s">
        <v>39</v>
      </c>
      <c r="C60" s="79"/>
      <c r="D60" s="80"/>
      <c r="E60" s="81"/>
      <c r="F60" s="72">
        <f>'LU(7500)'!F60</f>
        <v>7.6999999999999999E-2</v>
      </c>
      <c r="G60" s="82">
        <v>750</v>
      </c>
      <c r="H60" s="73">
        <f>G60*F60</f>
        <v>57.75</v>
      </c>
      <c r="I60" s="83"/>
      <c r="J60" s="72">
        <f>F60</f>
        <v>7.6999999999999999E-2</v>
      </c>
      <c r="K60" s="82">
        <f>$G$60</f>
        <v>750</v>
      </c>
      <c r="L60" s="73">
        <f>K60*J60</f>
        <v>57.75</v>
      </c>
      <c r="M60" s="83"/>
      <c r="N60" s="84">
        <f t="shared" si="15"/>
        <v>0</v>
      </c>
      <c r="O60" s="74">
        <f t="shared" si="10"/>
        <v>0</v>
      </c>
      <c r="Q60" s="143"/>
      <c r="R60" s="204"/>
      <c r="S60" s="143"/>
      <c r="T60" s="204"/>
      <c r="U60" s="143"/>
      <c r="V60" s="204"/>
      <c r="W60" s="143"/>
    </row>
    <row r="61" spans="2:23" s="85" customFormat="1" ht="13.8" thickBot="1" x14ac:dyDescent="0.3">
      <c r="B61" s="78" t="s">
        <v>40</v>
      </c>
      <c r="C61" s="79"/>
      <c r="D61" s="80"/>
      <c r="E61" s="81"/>
      <c r="F61" s="72">
        <f>'LU(7500)'!F61</f>
        <v>0.09</v>
      </c>
      <c r="G61" s="82">
        <f>F18-G60</f>
        <v>3999250</v>
      </c>
      <c r="H61" s="73">
        <f>G61*F61</f>
        <v>359932.5</v>
      </c>
      <c r="I61" s="83"/>
      <c r="J61" s="72">
        <f>F61</f>
        <v>0.09</v>
      </c>
      <c r="K61" s="82">
        <f>$G$61</f>
        <v>3999250</v>
      </c>
      <c r="L61" s="73">
        <f>K61*J61</f>
        <v>359932.5</v>
      </c>
      <c r="M61" s="83"/>
      <c r="N61" s="84">
        <f t="shared" si="15"/>
        <v>0</v>
      </c>
      <c r="O61" s="74">
        <f t="shared" si="10"/>
        <v>0</v>
      </c>
      <c r="Q61" s="143"/>
      <c r="R61" s="204"/>
      <c r="S61" s="143"/>
      <c r="T61" s="204"/>
      <c r="U61" s="143"/>
      <c r="V61" s="204"/>
      <c r="W61" s="143"/>
    </row>
    <row r="62" spans="2:23" ht="8.25" customHeight="1" thickBot="1" x14ac:dyDescent="0.3">
      <c r="B62" s="86"/>
      <c r="C62" s="87"/>
      <c r="D62" s="88"/>
      <c r="E62" s="87"/>
      <c r="F62" s="89"/>
      <c r="G62" s="90"/>
      <c r="H62" s="91"/>
      <c r="I62" s="92"/>
      <c r="J62" s="89"/>
      <c r="K62" s="93"/>
      <c r="L62" s="91"/>
      <c r="M62" s="92"/>
      <c r="N62" s="94"/>
      <c r="O62" s="95"/>
      <c r="Q62" s="107"/>
      <c r="S62" s="107"/>
      <c r="U62" s="107"/>
      <c r="W62" s="107"/>
    </row>
    <row r="63" spans="2:23" x14ac:dyDescent="0.25">
      <c r="B63" s="96" t="s">
        <v>41</v>
      </c>
      <c r="C63" s="21"/>
      <c r="D63" s="21"/>
      <c r="E63" s="21"/>
      <c r="F63" s="97"/>
      <c r="G63" s="98"/>
      <c r="H63" s="99">
        <f>SUM(H52:H59,H51)</f>
        <v>461835.65799999994</v>
      </c>
      <c r="I63" s="100"/>
      <c r="J63" s="101"/>
      <c r="K63" s="101"/>
      <c r="L63" s="99">
        <f>SUM(L52:L59,L51)</f>
        <v>477651.55799999996</v>
      </c>
      <c r="M63" s="102"/>
      <c r="N63" s="103">
        <f t="shared" ref="N63" si="18">L63-H63</f>
        <v>15815.900000000023</v>
      </c>
      <c r="O63" s="104">
        <f t="shared" ref="O63" si="19">IF((H63)=0,"",(N63/H63))</f>
        <v>3.4245731627764495E-2</v>
      </c>
      <c r="Q63" s="102"/>
      <c r="S63" s="102"/>
      <c r="U63" s="102"/>
      <c r="W63" s="102"/>
    </row>
    <row r="64" spans="2:23" x14ac:dyDescent="0.25">
      <c r="B64" s="105" t="s">
        <v>42</v>
      </c>
      <c r="C64" s="21"/>
      <c r="D64" s="21"/>
      <c r="E64" s="21"/>
      <c r="F64" s="106">
        <v>0.13</v>
      </c>
      <c r="G64" s="107"/>
      <c r="H64" s="108">
        <f>H63*F64</f>
        <v>60038.635539999996</v>
      </c>
      <c r="I64" s="109"/>
      <c r="J64" s="110">
        <v>0.13</v>
      </c>
      <c r="K64" s="109"/>
      <c r="L64" s="111">
        <f>L63*J64</f>
        <v>62094.702539999998</v>
      </c>
      <c r="M64" s="112"/>
      <c r="N64" s="113">
        <f t="shared" si="15"/>
        <v>2056.0670000000027</v>
      </c>
      <c r="O64" s="114">
        <f t="shared" si="10"/>
        <v>3.4245731627764488E-2</v>
      </c>
      <c r="Q64" s="112"/>
      <c r="S64" s="112"/>
      <c r="U64" s="112"/>
      <c r="W64" s="112"/>
    </row>
    <row r="65" spans="1:23" ht="13.8" thickBot="1" x14ac:dyDescent="0.3">
      <c r="B65" s="115" t="s">
        <v>43</v>
      </c>
      <c r="C65" s="21"/>
      <c r="D65" s="21"/>
      <c r="E65" s="21"/>
      <c r="F65" s="116"/>
      <c r="G65" s="107"/>
      <c r="H65" s="99">
        <f>H63+H64</f>
        <v>521874.29353999993</v>
      </c>
      <c r="I65" s="109"/>
      <c r="J65" s="109"/>
      <c r="K65" s="109"/>
      <c r="L65" s="212">
        <f>L63+L64</f>
        <v>539746.26053999993</v>
      </c>
      <c r="M65" s="112"/>
      <c r="N65" s="103">
        <f t="shared" si="15"/>
        <v>17871.967000000004</v>
      </c>
      <c r="O65" s="104">
        <f t="shared" si="10"/>
        <v>3.4245731627764453E-2</v>
      </c>
      <c r="Q65" s="112"/>
      <c r="S65" s="112"/>
      <c r="U65" s="112"/>
      <c r="W65" s="112"/>
    </row>
    <row r="66" spans="1: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1:23" s="85" customFormat="1" x14ac:dyDescent="0.25">
      <c r="B67" s="124" t="s">
        <v>44</v>
      </c>
      <c r="C67" s="79"/>
      <c r="D67" s="79"/>
      <c r="E67" s="79"/>
      <c r="F67" s="125"/>
      <c r="G67" s="126"/>
      <c r="H67" s="127">
        <f>SUM(H60:H61,H51,H52:H56)</f>
        <v>493185.908</v>
      </c>
      <c r="I67" s="128"/>
      <c r="J67" s="129"/>
      <c r="K67" s="129"/>
      <c r="L67" s="127">
        <f>SUM(L60:L61,L51,L52:L56)</f>
        <v>509001.80800000002</v>
      </c>
      <c r="M67" s="130"/>
      <c r="N67" s="131">
        <f t="shared" ref="N67:N69" si="20">L67-H67</f>
        <v>15815.900000000023</v>
      </c>
      <c r="O67" s="104">
        <f t="shared" ref="O67:O69" si="21">IF((H67)=0,"",(N67/H67))</f>
        <v>3.2068840052907645E-2</v>
      </c>
      <c r="Q67" s="130"/>
      <c r="R67" s="204"/>
      <c r="S67" s="130"/>
      <c r="T67" s="204"/>
      <c r="U67" s="130"/>
      <c r="V67" s="204"/>
      <c r="W67" s="130"/>
    </row>
    <row r="68" spans="1:23" s="85" customFormat="1" x14ac:dyDescent="0.25">
      <c r="B68" s="132" t="s">
        <v>42</v>
      </c>
      <c r="C68" s="79"/>
      <c r="D68" s="79"/>
      <c r="E68" s="79"/>
      <c r="F68" s="133">
        <v>0.13</v>
      </c>
      <c r="G68" s="126"/>
      <c r="H68" s="134">
        <f>H67*F68</f>
        <v>64114.168040000004</v>
      </c>
      <c r="I68" s="135"/>
      <c r="J68" s="136">
        <v>0.13</v>
      </c>
      <c r="K68" s="137"/>
      <c r="L68" s="138">
        <f>L67*J68</f>
        <v>66170.23504</v>
      </c>
      <c r="M68" s="139"/>
      <c r="N68" s="140">
        <f t="shared" si="20"/>
        <v>2056.0669999999955</v>
      </c>
      <c r="O68" s="114">
        <f t="shared" si="21"/>
        <v>3.206884005290752E-2</v>
      </c>
      <c r="Q68" s="139"/>
      <c r="R68" s="204"/>
      <c r="S68" s="139"/>
      <c r="T68" s="204"/>
      <c r="U68" s="139"/>
      <c r="V68" s="204"/>
      <c r="W68" s="139"/>
    </row>
    <row r="69" spans="1:23" s="85" customFormat="1" ht="13.8" thickBot="1" x14ac:dyDescent="0.3">
      <c r="B69" s="141" t="s">
        <v>43</v>
      </c>
      <c r="C69" s="79"/>
      <c r="D69" s="79"/>
      <c r="E69" s="79"/>
      <c r="F69" s="142"/>
      <c r="G69" s="143"/>
      <c r="H69" s="127">
        <f>H67+H68</f>
        <v>557300.07603999996</v>
      </c>
      <c r="I69" s="135"/>
      <c r="J69" s="135"/>
      <c r="K69" s="135"/>
      <c r="L69" s="211">
        <f>L67+L68</f>
        <v>575172.04304000002</v>
      </c>
      <c r="M69" s="139"/>
      <c r="N69" s="131">
        <f t="shared" si="20"/>
        <v>17871.967000000062</v>
      </c>
      <c r="O69" s="104">
        <f t="shared" si="21"/>
        <v>3.2068840052907707E-2</v>
      </c>
      <c r="Q69" s="139"/>
      <c r="R69" s="204"/>
      <c r="S69" s="139"/>
      <c r="T69" s="204"/>
      <c r="U69" s="139"/>
      <c r="V69" s="204"/>
      <c r="W69" s="139"/>
    </row>
    <row r="70" spans="1:23" s="85" customFormat="1" ht="8.25" customHeight="1" thickBot="1" x14ac:dyDescent="0.3">
      <c r="B70" s="117"/>
      <c r="C70" s="118"/>
      <c r="D70" s="119"/>
      <c r="E70" s="118"/>
      <c r="F70" s="144"/>
      <c r="G70" s="145"/>
      <c r="H70" s="146"/>
      <c r="I70" s="147"/>
      <c r="J70" s="144"/>
      <c r="K70" s="120"/>
      <c r="L70" s="148"/>
      <c r="M70" s="121"/>
      <c r="N70" s="149"/>
      <c r="O70" s="95"/>
      <c r="Q70" s="143"/>
      <c r="R70" s="204"/>
      <c r="S70" s="143"/>
      <c r="T70" s="204"/>
      <c r="U70" s="143"/>
      <c r="V70" s="204"/>
      <c r="W70" s="143"/>
    </row>
    <row r="71" spans="1:23" x14ac:dyDescent="0.25">
      <c r="L71" s="150"/>
    </row>
    <row r="72" spans="1:23" x14ac:dyDescent="0.25">
      <c r="B72" s="12" t="s">
        <v>45</v>
      </c>
      <c r="F72" s="151">
        <f>'LU(7500)'!F72</f>
        <v>6.1999999999999998E-3</v>
      </c>
      <c r="J72" s="151">
        <v>6.1999999999999998E-3</v>
      </c>
    </row>
    <row r="74" spans="1:23" ht="13.5" customHeight="1" x14ac:dyDescent="0.25">
      <c r="Q74" s="202"/>
      <c r="R74" s="202"/>
      <c r="S74" s="6"/>
      <c r="T74" s="6"/>
      <c r="U74" s="6"/>
      <c r="V74" s="6"/>
      <c r="W74" s="6"/>
    </row>
    <row r="75" spans="1:23" ht="12" customHeight="1" x14ac:dyDescent="0.25">
      <c r="A75" s="6" t="s">
        <v>46</v>
      </c>
      <c r="Q75" s="202"/>
      <c r="R75" s="202"/>
      <c r="S75" s="6"/>
      <c r="T75" s="6"/>
      <c r="U75" s="6"/>
      <c r="V75" s="6"/>
      <c r="W75" s="6"/>
    </row>
    <row r="76" spans="1:23" x14ac:dyDescent="0.25">
      <c r="A76" s="6" t="s">
        <v>47</v>
      </c>
      <c r="Q76" s="202"/>
      <c r="R76" s="202"/>
      <c r="S76" s="6"/>
      <c r="T76" s="6"/>
      <c r="U76" s="6"/>
      <c r="V76" s="6"/>
      <c r="W76" s="6"/>
    </row>
    <row r="77" spans="1:23" x14ac:dyDescent="0.25">
      <c r="Q77" s="202"/>
      <c r="R77" s="202"/>
      <c r="S77" s="6"/>
      <c r="T77" s="6"/>
      <c r="U77" s="6"/>
      <c r="V77" s="6"/>
      <c r="W77" s="6"/>
    </row>
    <row r="78" spans="1:23" x14ac:dyDescent="0.25">
      <c r="A78" s="153" t="s">
        <v>133</v>
      </c>
      <c r="Q78" s="202"/>
      <c r="R78" s="202"/>
      <c r="S78" s="6"/>
      <c r="T78" s="6"/>
      <c r="U78" s="6"/>
      <c r="V78" s="6"/>
      <c r="W78" s="6"/>
    </row>
    <row r="79" spans="1:23" x14ac:dyDescent="0.25">
      <c r="A79" s="11" t="s">
        <v>48</v>
      </c>
      <c r="Q79" s="202"/>
      <c r="R79" s="202"/>
      <c r="S79" s="6"/>
      <c r="T79" s="6"/>
      <c r="U79" s="6"/>
      <c r="V79" s="6"/>
      <c r="W79" s="6"/>
    </row>
    <row r="80" spans="1:23" x14ac:dyDescent="0.25">
      <c r="Q80" s="202"/>
      <c r="R80" s="202"/>
      <c r="S80" s="6"/>
      <c r="T80" s="6"/>
      <c r="U80" s="6"/>
      <c r="V80" s="6"/>
      <c r="W80" s="6"/>
    </row>
    <row r="81" spans="1:23" x14ac:dyDescent="0.25">
      <c r="A81" s="6" t="s">
        <v>132</v>
      </c>
      <c r="Q81" s="202"/>
      <c r="R81" s="202"/>
      <c r="S81" s="6"/>
      <c r="T81" s="6"/>
      <c r="U81" s="6"/>
      <c r="V81" s="6"/>
      <c r="W81" s="6"/>
    </row>
    <row r="82" spans="1:23" x14ac:dyDescent="0.25">
      <c r="A82" s="6" t="s">
        <v>49</v>
      </c>
      <c r="Q82" s="202"/>
      <c r="R82" s="202"/>
      <c r="S82" s="6"/>
      <c r="T82" s="6"/>
      <c r="U82" s="6"/>
      <c r="V82" s="6"/>
      <c r="W82" s="6"/>
    </row>
    <row r="83" spans="1:23" x14ac:dyDescent="0.25">
      <c r="A83" s="6" t="s">
        <v>50</v>
      </c>
      <c r="Q83" s="202"/>
      <c r="R83" s="202"/>
      <c r="S83" s="6"/>
      <c r="T83" s="6"/>
      <c r="U83" s="6"/>
      <c r="V83" s="6"/>
      <c r="W83" s="6"/>
    </row>
    <row r="84" spans="1:23" x14ac:dyDescent="0.25">
      <c r="A84" s="6" t="s">
        <v>51</v>
      </c>
      <c r="Q84" s="202"/>
      <c r="R84" s="202"/>
      <c r="S84" s="6"/>
      <c r="T84" s="6"/>
      <c r="U84" s="6"/>
      <c r="V84" s="6"/>
      <c r="W84" s="6"/>
    </row>
    <row r="85" spans="1:23" x14ac:dyDescent="0.25">
      <c r="A85" s="6" t="s">
        <v>52</v>
      </c>
      <c r="Q85" s="202"/>
      <c r="R85" s="202"/>
      <c r="S85" s="6"/>
      <c r="T85" s="6"/>
      <c r="U85" s="6"/>
      <c r="V85" s="6"/>
      <c r="W85" s="6"/>
    </row>
    <row r="86" spans="1:23" x14ac:dyDescent="0.25">
      <c r="Q86" s="202"/>
      <c r="R86" s="202"/>
      <c r="S86" s="6"/>
      <c r="T86" s="6"/>
      <c r="U86" s="6"/>
      <c r="V86" s="6"/>
      <c r="W86" s="6"/>
    </row>
    <row r="87" spans="1:23" x14ac:dyDescent="0.25">
      <c r="A87" s="152"/>
      <c r="B87" s="6" t="s">
        <v>53</v>
      </c>
      <c r="Q87" s="202"/>
      <c r="R87" s="202"/>
      <c r="S87" s="6"/>
      <c r="T87" s="6"/>
      <c r="U87" s="6"/>
      <c r="V87" s="6"/>
      <c r="W87" s="6"/>
    </row>
    <row r="88" spans="1:23" x14ac:dyDescent="0.25">
      <c r="Q88" s="202"/>
      <c r="R88" s="202"/>
      <c r="S88" s="6"/>
      <c r="T88" s="6"/>
      <c r="U88" s="6"/>
      <c r="V88" s="6"/>
      <c r="W88" s="6"/>
    </row>
    <row r="89" spans="1:23" x14ac:dyDescent="0.25">
      <c r="B89" s="153" t="s">
        <v>54</v>
      </c>
      <c r="Q89" s="202"/>
      <c r="R89" s="202"/>
      <c r="S89" s="6"/>
      <c r="T89" s="6"/>
      <c r="U89" s="6"/>
      <c r="V89" s="6"/>
      <c r="W89" s="6"/>
    </row>
  </sheetData>
  <sheetProtection selectLockedCells="1"/>
  <mergeCells count="8">
    <mergeCell ref="N21:N22"/>
    <mergeCell ref="O21:O22"/>
    <mergeCell ref="A3:K3"/>
    <mergeCell ref="D14:O14"/>
    <mergeCell ref="F20:H20"/>
    <mergeCell ref="J20:L20"/>
    <mergeCell ref="N20:O20"/>
    <mergeCell ref="D21:D22"/>
  </mergeCells>
  <dataValidations count="3">
    <dataValidation type="list" allowBlank="1" showInputMessage="1" showErrorMessage="1" sqref="E49:E50 E70 E66 E52:E62 E23:E38 E40:E47">
      <formula1>#REF!</formula1>
    </dataValidation>
    <dataValidation type="list" allowBlank="1" showInputMessage="1" showErrorMessage="1" prompt="Select Charge Unit - monthly, per kWh, per kW" sqref="D70 D66 D23:D38 D52:D62 D49:D50 D40:D47">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Option Button 1">
              <controlPr defaultSize="0" autoFill="0" autoLine="0" autoPict="0">
                <anchor moveWithCells="1">
                  <from>
                    <xdr:col>3</xdr:col>
                    <xdr:colOff>175260</xdr:colOff>
                    <xdr:row>8</xdr:row>
                    <xdr:rowOff>15240</xdr:rowOff>
                  </from>
                  <to>
                    <xdr:col>5</xdr:col>
                    <xdr:colOff>175260</xdr:colOff>
                    <xdr:row>9</xdr:row>
                    <xdr:rowOff>30480</xdr:rowOff>
                  </to>
                </anchor>
              </controlPr>
            </control>
          </mc:Choice>
        </mc:AlternateContent>
        <mc:AlternateContent xmlns:mc="http://schemas.openxmlformats.org/markup-compatibility/2006">
          <mc:Choice Requires="x14">
            <control shapeId="37890" r:id="rId5" name="Option Button 2">
              <controlPr defaultSize="0" autoFill="0" autoLine="0" autoPict="0">
                <anchor moveWithCells="1">
                  <from>
                    <xdr:col>5</xdr:col>
                    <xdr:colOff>53340</xdr:colOff>
                    <xdr:row>7</xdr:row>
                    <xdr:rowOff>175260</xdr:rowOff>
                  </from>
                  <to>
                    <xdr:col>7</xdr:col>
                    <xdr:colOff>441960</xdr:colOff>
                    <xdr:row>9</xdr:row>
                    <xdr:rowOff>83820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W97"/>
  <sheetViews>
    <sheetView showGridLines="0" tabSelected="1" view="pageBreakPreview" topLeftCell="A49"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7.88671875" style="6" bestFit="1" customWidth="1"/>
    <col min="9" max="9" width="2.88671875" style="6" customWidth="1"/>
    <col min="10" max="10" width="9.88671875" style="6" bestFit="1" customWidth="1"/>
    <col min="11" max="11" width="7.44140625" style="6" bestFit="1" customWidth="1"/>
    <col min="12" max="12" width="7.88671875" style="6" bestFit="1" customWidth="1"/>
    <col min="13" max="13" width="2.88671875" style="6" customWidth="1"/>
    <col min="14" max="14" width="9.21875" style="6" bestFit="1" customWidth="1"/>
    <col min="15" max="15" width="10" style="6" bestFit="1" customWidth="1"/>
    <col min="16" max="16" width="3.88671875" style="6" customWidth="1"/>
    <col min="17" max="17" width="2.88671875" style="203" customWidth="1"/>
    <col min="18" max="18" width="4.5546875" style="203" customWidth="1"/>
    <col min="19" max="19" width="2.88671875" style="203" customWidth="1"/>
    <col min="20" max="20" width="4.5546875" style="203" customWidth="1"/>
    <col min="21" max="21" width="2.88671875" style="203"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62</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470</v>
      </c>
      <c r="G18" s="12" t="s">
        <v>6</v>
      </c>
    </row>
    <row r="19" spans="2:23" x14ac:dyDescent="0.25">
      <c r="B19" s="11"/>
      <c r="F19" s="13"/>
      <c r="G19" s="6" t="s">
        <v>57</v>
      </c>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156">
        <f>'Proposed Rates'!D14</f>
        <v>4.5999999999999996</v>
      </c>
      <c r="G23" s="25">
        <v>1</v>
      </c>
      <c r="H23" s="26">
        <f>G23*F23</f>
        <v>4.5999999999999996</v>
      </c>
      <c r="I23" s="27"/>
      <c r="J23" s="157">
        <f>+'Proposed Rates'!E14</f>
        <v>4.83</v>
      </c>
      <c r="K23" s="29">
        <v>1</v>
      </c>
      <c r="L23" s="26">
        <f>K23*J23</f>
        <v>4.83</v>
      </c>
      <c r="M23" s="27"/>
      <c r="N23" s="30">
        <f>L23-H23</f>
        <v>0.23000000000000043</v>
      </c>
      <c r="O23" s="31">
        <f>IF((H23)=0,"",(N23/H23))</f>
        <v>5.00000000000001E-2</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'Proposed Rates'!D27</f>
        <v>2.2599999999999999E-2</v>
      </c>
      <c r="G29" s="25">
        <f>+$F$18</f>
        <v>470</v>
      </c>
      <c r="H29" s="26">
        <f t="shared" si="0"/>
        <v>10.622</v>
      </c>
      <c r="I29" s="27"/>
      <c r="J29" s="28">
        <f>+'Proposed Rates'!E27</f>
        <v>2.35E-2</v>
      </c>
      <c r="K29" s="25">
        <f>+$F$18</f>
        <v>470</v>
      </c>
      <c r="L29" s="26">
        <f t="shared" si="1"/>
        <v>11.045</v>
      </c>
      <c r="M29" s="27"/>
      <c r="N29" s="30">
        <f t="shared" si="2"/>
        <v>0.42300000000000004</v>
      </c>
      <c r="O29" s="31">
        <f t="shared" si="3"/>
        <v>3.9823008849557529E-2</v>
      </c>
      <c r="Q29" s="107"/>
      <c r="S29" s="107"/>
      <c r="U29" s="107"/>
      <c r="W29" s="107"/>
    </row>
    <row r="30" spans="2:23" x14ac:dyDescent="0.25">
      <c r="B30" s="21" t="s">
        <v>21</v>
      </c>
      <c r="C30" s="21"/>
      <c r="D30" s="22"/>
      <c r="E30" s="23"/>
      <c r="F30" s="24"/>
      <c r="G30" s="25">
        <f t="shared" ref="G30:G38" si="4">$F$18</f>
        <v>470</v>
      </c>
      <c r="H30" s="26">
        <f t="shared" si="0"/>
        <v>0</v>
      </c>
      <c r="I30" s="27"/>
      <c r="J30" s="28"/>
      <c r="K30" s="25">
        <f t="shared" ref="K30:K38" si="5">$F$18</f>
        <v>470</v>
      </c>
      <c r="L30" s="26">
        <f t="shared" si="1"/>
        <v>0</v>
      </c>
      <c r="M30" s="27"/>
      <c r="N30" s="30">
        <f t="shared" si="2"/>
        <v>0</v>
      </c>
      <c r="O30" s="31" t="str">
        <f t="shared" si="3"/>
        <v/>
      </c>
      <c r="Q30" s="107"/>
      <c r="S30" s="107"/>
      <c r="U30" s="107"/>
      <c r="W30" s="107"/>
    </row>
    <row r="31" spans="2:23" x14ac:dyDescent="0.25">
      <c r="B31" s="21" t="s">
        <v>22</v>
      </c>
      <c r="C31" s="21"/>
      <c r="D31" s="22" t="s">
        <v>20</v>
      </c>
      <c r="E31" s="23"/>
      <c r="F31" s="24">
        <f>'Proposed Rates'!D74</f>
        <v>0</v>
      </c>
      <c r="G31" s="25">
        <f t="shared" si="4"/>
        <v>470</v>
      </c>
      <c r="H31" s="26">
        <f t="shared" si="0"/>
        <v>0</v>
      </c>
      <c r="I31" s="27"/>
      <c r="J31" s="28">
        <f>+'Proposed Rates'!E74</f>
        <v>0</v>
      </c>
      <c r="K31" s="25">
        <f t="shared" si="5"/>
        <v>470</v>
      </c>
      <c r="L31" s="26">
        <f t="shared" si="1"/>
        <v>0</v>
      </c>
      <c r="M31" s="27"/>
      <c r="N31" s="30">
        <f t="shared" si="2"/>
        <v>0</v>
      </c>
      <c r="O31" s="31" t="str">
        <f t="shared" si="3"/>
        <v/>
      </c>
      <c r="Q31" s="107"/>
      <c r="S31" s="107"/>
      <c r="U31" s="107"/>
      <c r="W31" s="107"/>
    </row>
    <row r="32" spans="2:23" x14ac:dyDescent="0.25">
      <c r="B32" s="33"/>
      <c r="C32" s="21"/>
      <c r="D32" s="22"/>
      <c r="E32" s="23"/>
      <c r="F32" s="24"/>
      <c r="G32" s="25">
        <f t="shared" si="4"/>
        <v>470</v>
      </c>
      <c r="H32" s="26">
        <f t="shared" si="0"/>
        <v>0</v>
      </c>
      <c r="I32" s="27"/>
      <c r="J32" s="28"/>
      <c r="K32" s="25">
        <f t="shared" si="5"/>
        <v>470</v>
      </c>
      <c r="L32" s="26">
        <f t="shared" si="1"/>
        <v>0</v>
      </c>
      <c r="M32" s="27"/>
      <c r="N32" s="30">
        <f t="shared" si="2"/>
        <v>0</v>
      </c>
      <c r="O32" s="31" t="str">
        <f t="shared" si="3"/>
        <v/>
      </c>
      <c r="Q32" s="107"/>
      <c r="S32" s="107"/>
      <c r="U32" s="107"/>
      <c r="W32" s="107"/>
    </row>
    <row r="33" spans="2:23" x14ac:dyDescent="0.25">
      <c r="B33" s="33"/>
      <c r="C33" s="21"/>
      <c r="D33" s="22"/>
      <c r="E33" s="23"/>
      <c r="F33" s="24"/>
      <c r="G33" s="25">
        <f t="shared" si="4"/>
        <v>470</v>
      </c>
      <c r="H33" s="26">
        <f t="shared" si="0"/>
        <v>0</v>
      </c>
      <c r="I33" s="27"/>
      <c r="J33" s="28"/>
      <c r="K33" s="25">
        <f t="shared" si="5"/>
        <v>470</v>
      </c>
      <c r="L33" s="26">
        <f t="shared" si="1"/>
        <v>0</v>
      </c>
      <c r="M33" s="27"/>
      <c r="N33" s="30">
        <f t="shared" si="2"/>
        <v>0</v>
      </c>
      <c r="O33" s="31" t="str">
        <f t="shared" si="3"/>
        <v/>
      </c>
      <c r="Q33" s="107"/>
      <c r="S33" s="107"/>
      <c r="U33" s="107"/>
      <c r="W33" s="107"/>
    </row>
    <row r="34" spans="2:23" x14ac:dyDescent="0.25">
      <c r="B34" s="33"/>
      <c r="C34" s="21"/>
      <c r="D34" s="22"/>
      <c r="E34" s="23"/>
      <c r="F34" s="24"/>
      <c r="G34" s="25">
        <f t="shared" si="4"/>
        <v>470</v>
      </c>
      <c r="H34" s="26">
        <f t="shared" si="0"/>
        <v>0</v>
      </c>
      <c r="I34" s="27"/>
      <c r="J34" s="28"/>
      <c r="K34" s="25">
        <f t="shared" si="5"/>
        <v>470</v>
      </c>
      <c r="L34" s="26">
        <f t="shared" si="1"/>
        <v>0</v>
      </c>
      <c r="M34" s="27"/>
      <c r="N34" s="30">
        <f t="shared" si="2"/>
        <v>0</v>
      </c>
      <c r="O34" s="31" t="str">
        <f t="shared" si="3"/>
        <v/>
      </c>
      <c r="Q34" s="107"/>
      <c r="S34" s="107"/>
      <c r="U34" s="107"/>
      <c r="W34" s="107"/>
    </row>
    <row r="35" spans="2:23" x14ac:dyDescent="0.25">
      <c r="B35" s="33"/>
      <c r="C35" s="21"/>
      <c r="D35" s="22"/>
      <c r="E35" s="23"/>
      <c r="F35" s="24"/>
      <c r="G35" s="25">
        <f t="shared" si="4"/>
        <v>470</v>
      </c>
      <c r="H35" s="26">
        <f t="shared" si="0"/>
        <v>0</v>
      </c>
      <c r="I35" s="27"/>
      <c r="J35" s="28"/>
      <c r="K35" s="25">
        <f t="shared" si="5"/>
        <v>470</v>
      </c>
      <c r="L35" s="26">
        <f t="shared" si="1"/>
        <v>0</v>
      </c>
      <c r="M35" s="27"/>
      <c r="N35" s="30">
        <f t="shared" si="2"/>
        <v>0</v>
      </c>
      <c r="O35" s="31" t="str">
        <f t="shared" si="3"/>
        <v/>
      </c>
      <c r="Q35" s="107"/>
      <c r="S35" s="107"/>
      <c r="U35" s="107"/>
      <c r="W35" s="107"/>
    </row>
    <row r="36" spans="2:23" x14ac:dyDescent="0.25">
      <c r="B36" s="33"/>
      <c r="C36" s="21"/>
      <c r="D36" s="22"/>
      <c r="E36" s="23"/>
      <c r="F36" s="24"/>
      <c r="G36" s="25">
        <f t="shared" si="4"/>
        <v>470</v>
      </c>
      <c r="H36" s="26">
        <f t="shared" si="0"/>
        <v>0</v>
      </c>
      <c r="I36" s="27"/>
      <c r="J36" s="28"/>
      <c r="K36" s="25">
        <f t="shared" si="5"/>
        <v>470</v>
      </c>
      <c r="L36" s="26">
        <f t="shared" si="1"/>
        <v>0</v>
      </c>
      <c r="M36" s="27"/>
      <c r="N36" s="30">
        <f t="shared" si="2"/>
        <v>0</v>
      </c>
      <c r="O36" s="31" t="str">
        <f t="shared" si="3"/>
        <v/>
      </c>
      <c r="Q36" s="107"/>
      <c r="S36" s="107"/>
      <c r="U36" s="107"/>
      <c r="W36" s="107"/>
    </row>
    <row r="37" spans="2:23" x14ac:dyDescent="0.25">
      <c r="B37" s="33"/>
      <c r="C37" s="21"/>
      <c r="D37" s="22"/>
      <c r="E37" s="23"/>
      <c r="F37" s="24"/>
      <c r="G37" s="25">
        <f t="shared" si="4"/>
        <v>470</v>
      </c>
      <c r="H37" s="26">
        <f t="shared" si="0"/>
        <v>0</v>
      </c>
      <c r="I37" s="27"/>
      <c r="J37" s="28"/>
      <c r="K37" s="25">
        <f t="shared" si="5"/>
        <v>470</v>
      </c>
      <c r="L37" s="26">
        <f t="shared" si="1"/>
        <v>0</v>
      </c>
      <c r="M37" s="27"/>
      <c r="N37" s="30">
        <f t="shared" si="2"/>
        <v>0</v>
      </c>
      <c r="O37" s="31" t="str">
        <f t="shared" si="3"/>
        <v/>
      </c>
      <c r="Q37" s="107"/>
      <c r="S37" s="107"/>
      <c r="U37" s="107"/>
      <c r="W37" s="107"/>
    </row>
    <row r="38" spans="2:23" x14ac:dyDescent="0.25">
      <c r="B38" s="33"/>
      <c r="C38" s="21"/>
      <c r="D38" s="22"/>
      <c r="E38" s="23"/>
      <c r="F38" s="24"/>
      <c r="G38" s="25">
        <f t="shared" si="4"/>
        <v>470</v>
      </c>
      <c r="H38" s="26">
        <f t="shared" si="0"/>
        <v>0</v>
      </c>
      <c r="I38" s="27"/>
      <c r="J38" s="28"/>
      <c r="K38" s="25">
        <f t="shared" si="5"/>
        <v>470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15.222</v>
      </c>
      <c r="I39" s="40"/>
      <c r="J39" s="41"/>
      <c r="K39" s="42"/>
      <c r="L39" s="39">
        <f>SUM(L23:L38)</f>
        <v>15.875</v>
      </c>
      <c r="M39" s="40"/>
      <c r="N39" s="43">
        <f t="shared" si="2"/>
        <v>0.65300000000000047</v>
      </c>
      <c r="O39" s="44">
        <f t="shared" si="3"/>
        <v>4.2898436473525196E-2</v>
      </c>
      <c r="Q39" s="107"/>
      <c r="R39" s="203"/>
      <c r="S39" s="107"/>
      <c r="T39" s="203"/>
      <c r="U39" s="107"/>
      <c r="V39" s="203"/>
      <c r="W39" s="107"/>
    </row>
    <row r="40" spans="2:23" ht="26.4" x14ac:dyDescent="0.25">
      <c r="B40" s="46" t="str">
        <f>+'&gt;50 (100)'!B40</f>
        <v>Deferral/Variance Account Disposition Rate Rider Class 1</v>
      </c>
      <c r="C40" s="21"/>
      <c r="D40" s="22" t="s">
        <v>20</v>
      </c>
      <c r="E40" s="23"/>
      <c r="F40" s="24">
        <f>'Proposed Rates'!D45</f>
        <v>0</v>
      </c>
      <c r="G40" s="25">
        <f t="shared" ref="G40:G44" si="6">$F$18</f>
        <v>470</v>
      </c>
      <c r="H40" s="26">
        <f>G40*F40</f>
        <v>0</v>
      </c>
      <c r="I40" s="27"/>
      <c r="J40" s="28">
        <f>+'Proposed Rates'!E45</f>
        <v>-4.0000000000000002E-4</v>
      </c>
      <c r="K40" s="25">
        <f t="shared" ref="K40:K44" si="7">$F$18</f>
        <v>470</v>
      </c>
      <c r="L40" s="26">
        <f>K40*J40</f>
        <v>-0.188</v>
      </c>
      <c r="M40" s="27"/>
      <c r="N40" s="30">
        <f>L40-H40</f>
        <v>-0.188</v>
      </c>
      <c r="O40" s="31" t="str">
        <f>IF((H40)=0,"",(N40/H40))</f>
        <v/>
      </c>
      <c r="Q40" s="107"/>
      <c r="S40" s="107"/>
      <c r="U40" s="107"/>
      <c r="W40" s="107"/>
    </row>
    <row r="41" spans="2:23" ht="26.4" x14ac:dyDescent="0.25">
      <c r="B41" s="46" t="str">
        <f>+'&gt;50 (100)'!B41</f>
        <v>Deferral/Variance Account Disposition Rate Rider Class 2</v>
      </c>
      <c r="C41" s="21"/>
      <c r="D41" s="22" t="s">
        <v>20</v>
      </c>
      <c r="E41" s="23"/>
      <c r="F41" s="24">
        <f>'Proposed Rates'!D59</f>
        <v>0</v>
      </c>
      <c r="G41" s="25">
        <f t="shared" si="6"/>
        <v>470</v>
      </c>
      <c r="H41" s="26">
        <f t="shared" ref="H41:H46" si="8">G41*F41</f>
        <v>0</v>
      </c>
      <c r="I41" s="47"/>
      <c r="J41" s="28">
        <f>+'Proposed Rates'!E59</f>
        <v>0</v>
      </c>
      <c r="K41" s="25">
        <f t="shared" si="7"/>
        <v>470</v>
      </c>
      <c r="L41" s="26">
        <f t="shared" ref="L41:L46" si="9">K41*J41</f>
        <v>0</v>
      </c>
      <c r="M41" s="48"/>
      <c r="N41" s="30">
        <f t="shared" ref="N41:N46" si="10">L41-H41</f>
        <v>0</v>
      </c>
      <c r="O41" s="31" t="str">
        <f t="shared" ref="O41:O65" si="11">IF((H41)=0,"",(N41/H41))</f>
        <v/>
      </c>
      <c r="Q41" s="107"/>
      <c r="S41" s="107"/>
      <c r="U41" s="107"/>
      <c r="W41" s="107"/>
    </row>
    <row r="42" spans="2:23" ht="39.6" x14ac:dyDescent="0.25">
      <c r="B42" s="46" t="str">
        <f>+'&gt;50 (100)'!B42</f>
        <v xml:space="preserve">Deferral/Variance Account Disposition Rate Rider -  Global Adjustment </v>
      </c>
      <c r="C42" s="21"/>
      <c r="D42" s="22" t="s">
        <v>20</v>
      </c>
      <c r="E42" s="23"/>
      <c r="F42" s="24">
        <f>'Proposed Rates'!D88</f>
        <v>0</v>
      </c>
      <c r="G42" s="25">
        <f t="shared" si="6"/>
        <v>470</v>
      </c>
      <c r="H42" s="26">
        <f t="shared" si="8"/>
        <v>0</v>
      </c>
      <c r="I42" s="47"/>
      <c r="J42" s="28"/>
      <c r="K42" s="25">
        <f t="shared" si="7"/>
        <v>470</v>
      </c>
      <c r="L42" s="26">
        <f t="shared" si="9"/>
        <v>0</v>
      </c>
      <c r="M42" s="48"/>
      <c r="N42" s="30">
        <f t="shared" si="10"/>
        <v>0</v>
      </c>
      <c r="O42" s="31" t="str">
        <f t="shared" si="11"/>
        <v/>
      </c>
      <c r="Q42" s="107"/>
      <c r="S42" s="107"/>
      <c r="U42" s="107"/>
      <c r="W42" s="107"/>
    </row>
    <row r="43" spans="2:23" ht="39.6" x14ac:dyDescent="0.25">
      <c r="B43" s="46" t="str">
        <f>+'&gt;50 (100)'!B43</f>
        <v>Deferral / Variance Accounts Balances (excluding Global Adj.) - NON-WMP</v>
      </c>
      <c r="C43" s="21"/>
      <c r="D43" s="22" t="s">
        <v>20</v>
      </c>
      <c r="E43" s="23"/>
      <c r="F43" s="24">
        <f>'Proposed Rates'!D104</f>
        <v>-2.3E-3</v>
      </c>
      <c r="G43" s="25">
        <f t="shared" si="6"/>
        <v>470</v>
      </c>
      <c r="H43" s="26">
        <f t="shared" si="8"/>
        <v>-1.081</v>
      </c>
      <c r="I43" s="47"/>
      <c r="J43" s="28">
        <f>+'Proposed Rates'!E104</f>
        <v>-8.0000000000000004E-4</v>
      </c>
      <c r="K43" s="25">
        <f t="shared" si="7"/>
        <v>470</v>
      </c>
      <c r="L43" s="26">
        <f t="shared" si="9"/>
        <v>-0.376</v>
      </c>
      <c r="M43" s="48"/>
      <c r="N43" s="30">
        <f t="shared" si="10"/>
        <v>0.70499999999999996</v>
      </c>
      <c r="O43" s="31">
        <f t="shared" si="11"/>
        <v>-0.65217391304347827</v>
      </c>
      <c r="Q43" s="107"/>
      <c r="S43" s="107"/>
      <c r="U43" s="107"/>
      <c r="W43" s="107"/>
    </row>
    <row r="44" spans="2:23" ht="39.6" x14ac:dyDescent="0.25">
      <c r="B44" s="46" t="s">
        <v>125</v>
      </c>
      <c r="C44" s="21"/>
      <c r="D44" s="22" t="s">
        <v>20</v>
      </c>
      <c r="E44" s="23"/>
      <c r="F44" s="24">
        <f>+'Proposed Rates'!D118</f>
        <v>2.7E-4</v>
      </c>
      <c r="G44" s="25">
        <f t="shared" si="6"/>
        <v>470</v>
      </c>
      <c r="H44" s="26">
        <f t="shared" si="8"/>
        <v>0.12690000000000001</v>
      </c>
      <c r="I44" s="226"/>
      <c r="J44" s="223">
        <f>+'Proposed Rates'!E118</f>
        <v>0</v>
      </c>
      <c r="K44" s="25">
        <f t="shared" si="7"/>
        <v>470</v>
      </c>
      <c r="L44" s="26">
        <f t="shared" si="9"/>
        <v>0</v>
      </c>
      <c r="M44" s="226"/>
      <c r="N44" s="30">
        <f t="shared" si="10"/>
        <v>-0.12690000000000001</v>
      </c>
      <c r="O44" s="31">
        <f t="shared" si="11"/>
        <v>-1</v>
      </c>
      <c r="Q44" s="107"/>
      <c r="S44" s="107"/>
      <c r="U44" s="107"/>
      <c r="W44" s="107"/>
    </row>
    <row r="45" spans="2:23" x14ac:dyDescent="0.25">
      <c r="B45" s="49" t="s">
        <v>25</v>
      </c>
      <c r="C45" s="21"/>
      <c r="D45" s="22" t="s">
        <v>20</v>
      </c>
      <c r="E45" s="23"/>
      <c r="F45" s="50">
        <f>'Proposed Rates'!D133</f>
        <v>6.9999999999999994E-5</v>
      </c>
      <c r="G45" s="51">
        <f>$F$18+G46</f>
        <v>485.74500000000006</v>
      </c>
      <c r="H45" s="26">
        <f>G45*F45</f>
        <v>3.4002150000000002E-2</v>
      </c>
      <c r="I45" s="27"/>
      <c r="J45" s="50">
        <f>'Proposed Rates'!E133</f>
        <v>6.0000000000000002E-5</v>
      </c>
      <c r="K45" s="51">
        <f>+$G$45</f>
        <v>485.74500000000006</v>
      </c>
      <c r="L45" s="26">
        <f>K45*J45</f>
        <v>2.9144700000000006E-2</v>
      </c>
      <c r="M45" s="27"/>
      <c r="N45" s="30">
        <f>L45-H45</f>
        <v>-4.8574499999999958E-3</v>
      </c>
      <c r="O45" s="31">
        <f>IF((H45)=0,"",(N45/H45))</f>
        <v>-0.14285714285714274</v>
      </c>
      <c r="Q45" s="107"/>
      <c r="S45" s="107"/>
      <c r="U45" s="107"/>
      <c r="W45" s="107"/>
    </row>
    <row r="46" spans="2:23" x14ac:dyDescent="0.25">
      <c r="B46" s="49" t="s">
        <v>26</v>
      </c>
      <c r="C46" s="21"/>
      <c r="D46" s="22"/>
      <c r="E46" s="23"/>
      <c r="F46" s="53">
        <f>IF(ISBLANK(D16)=TRUE, 0, IF(D16="TOU", 0.65*$F$57+0.17*$F$58+0.18*$F$59, IF(AND(D16="non-TOU", G61&gt;0), F61,F60)))</f>
        <v>8.2160000000000011E-2</v>
      </c>
      <c r="G46" s="54">
        <f>$F$18*(1+$F$76)-$F$18</f>
        <v>15.745000000000061</v>
      </c>
      <c r="H46" s="26">
        <f t="shared" si="8"/>
        <v>1.2936092000000052</v>
      </c>
      <c r="I46" s="27"/>
      <c r="J46" s="55">
        <f>0.65*$J$57+0.17*$J$58+0.18*$J$59</f>
        <v>8.2160000000000011E-2</v>
      </c>
      <c r="K46" s="54">
        <f>$F$18*(1+$J$76)-$F$18</f>
        <v>15.745000000000061</v>
      </c>
      <c r="L46" s="26">
        <f t="shared" si="9"/>
        <v>1.2936092000000052</v>
      </c>
      <c r="M46" s="27"/>
      <c r="N46" s="30">
        <f t="shared" si="10"/>
        <v>0</v>
      </c>
      <c r="O46" s="31">
        <f t="shared" si="11"/>
        <v>0</v>
      </c>
      <c r="Q46" s="107"/>
      <c r="S46" s="107"/>
      <c r="U46" s="107"/>
      <c r="W46" s="107"/>
    </row>
    <row r="47" spans="2:23" x14ac:dyDescent="0.25">
      <c r="B47" s="49" t="s">
        <v>27</v>
      </c>
      <c r="C47" s="21"/>
      <c r="D47" s="22" t="s">
        <v>17</v>
      </c>
      <c r="E47" s="23"/>
      <c r="F47" s="155">
        <v>0</v>
      </c>
      <c r="G47" s="25">
        <v>1</v>
      </c>
      <c r="H47" s="26">
        <f>G47*F47</f>
        <v>0</v>
      </c>
      <c r="I47" s="27"/>
      <c r="J47" s="53">
        <f>+F47</f>
        <v>0</v>
      </c>
      <c r="K47" s="25">
        <v>1</v>
      </c>
      <c r="L47" s="26">
        <f>K47*J47</f>
        <v>0</v>
      </c>
      <c r="M47" s="27"/>
      <c r="N47" s="30">
        <f>L47-H47</f>
        <v>0</v>
      </c>
      <c r="O47" s="31" t="str">
        <f t="shared" si="11"/>
        <v/>
      </c>
      <c r="Q47" s="107"/>
      <c r="S47" s="107"/>
      <c r="U47" s="107"/>
      <c r="W47" s="107"/>
    </row>
    <row r="48" spans="2:23" ht="26.4" x14ac:dyDescent="0.25">
      <c r="B48" s="56" t="s">
        <v>28</v>
      </c>
      <c r="C48" s="57"/>
      <c r="D48" s="57"/>
      <c r="E48" s="57"/>
      <c r="F48" s="58"/>
      <c r="G48" s="59"/>
      <c r="H48" s="60">
        <f>SUM(H40:H47)+H39</f>
        <v>15.595511350000004</v>
      </c>
      <c r="I48" s="40"/>
      <c r="J48" s="59"/>
      <c r="K48" s="61"/>
      <c r="L48" s="60">
        <f>SUM(L40:L47)+L39</f>
        <v>16.633753900000006</v>
      </c>
      <c r="M48" s="40"/>
      <c r="N48" s="43">
        <f t="shared" ref="N48:N65" si="12">L48-H48</f>
        <v>1.0382425500000014</v>
      </c>
      <c r="O48" s="44">
        <f t="shared" si="11"/>
        <v>6.6573164976729104E-2</v>
      </c>
      <c r="Q48" s="107"/>
      <c r="S48" s="107"/>
      <c r="U48" s="107"/>
      <c r="W48" s="107"/>
    </row>
    <row r="49" spans="2:23" x14ac:dyDescent="0.25">
      <c r="B49" s="27" t="s">
        <v>29</v>
      </c>
      <c r="C49" s="27"/>
      <c r="D49" s="22" t="s">
        <v>20</v>
      </c>
      <c r="E49" s="63"/>
      <c r="F49" s="28">
        <f>'Proposed Rates'!D163</f>
        <v>6.7999999999999996E-3</v>
      </c>
      <c r="G49" s="64">
        <f>F18*(1+F76)</f>
        <v>485.74500000000006</v>
      </c>
      <c r="H49" s="26">
        <f>G49*F49</f>
        <v>3.3030660000000003</v>
      </c>
      <c r="I49" s="27"/>
      <c r="J49" s="28">
        <f>'Proposed Rates'!E163</f>
        <v>6.8999999999999999E-3</v>
      </c>
      <c r="K49" s="64">
        <f>$F$18*(1+J76)</f>
        <v>485.74500000000006</v>
      </c>
      <c r="L49" s="26">
        <f>K49*J49</f>
        <v>3.3516405000000002</v>
      </c>
      <c r="M49" s="27"/>
      <c r="N49" s="30">
        <f t="shared" si="12"/>
        <v>4.8574499999999965E-2</v>
      </c>
      <c r="O49" s="31">
        <f t="shared" si="11"/>
        <v>1.4705882352941164E-2</v>
      </c>
      <c r="Q49" s="107"/>
      <c r="S49" s="107"/>
      <c r="U49" s="107"/>
      <c r="W49" s="107"/>
    </row>
    <row r="50" spans="2:23" ht="26.4" x14ac:dyDescent="0.25">
      <c r="B50" s="66" t="s">
        <v>30</v>
      </c>
      <c r="C50" s="27"/>
      <c r="D50" s="22" t="s">
        <v>20</v>
      </c>
      <c r="E50" s="63"/>
      <c r="F50" s="28">
        <f>'Proposed Rates'!D178</f>
        <v>4.4999999999999997E-3</v>
      </c>
      <c r="G50" s="64">
        <f>+G49</f>
        <v>485.74500000000006</v>
      </c>
      <c r="H50" s="26">
        <f>G50*F50</f>
        <v>2.1858525000000002</v>
      </c>
      <c r="I50" s="27"/>
      <c r="J50" s="28">
        <f>'Proposed Rates'!E178</f>
        <v>4.5999999999999999E-3</v>
      </c>
      <c r="K50" s="64">
        <f>+K49</f>
        <v>485.74500000000006</v>
      </c>
      <c r="L50" s="26">
        <f>K50*J50</f>
        <v>2.2344270000000002</v>
      </c>
      <c r="M50" s="27"/>
      <c r="N50" s="30">
        <f t="shared" si="12"/>
        <v>4.8574499999999965E-2</v>
      </c>
      <c r="O50" s="31">
        <f t="shared" si="11"/>
        <v>2.2222222222222206E-2</v>
      </c>
      <c r="Q50" s="107"/>
      <c r="S50" s="107"/>
      <c r="U50" s="107"/>
      <c r="W50" s="107"/>
    </row>
    <row r="51" spans="2:23" ht="26.4" x14ac:dyDescent="0.25">
      <c r="B51" s="56" t="s">
        <v>31</v>
      </c>
      <c r="C51" s="35"/>
      <c r="D51" s="35"/>
      <c r="E51" s="35"/>
      <c r="F51" s="67"/>
      <c r="G51" s="59"/>
      <c r="H51" s="60">
        <f>SUM(H48:H50)</f>
        <v>21.084429850000003</v>
      </c>
      <c r="I51" s="68"/>
      <c r="J51" s="69"/>
      <c r="K51" s="59"/>
      <c r="L51" s="60">
        <f>SUM(L48:L50)</f>
        <v>22.219821400000004</v>
      </c>
      <c r="M51" s="68"/>
      <c r="N51" s="43">
        <f t="shared" si="12"/>
        <v>1.1353915500000014</v>
      </c>
      <c r="O51" s="44">
        <f t="shared" si="11"/>
        <v>5.3849762980429899E-2</v>
      </c>
      <c r="Q51" s="102"/>
      <c r="S51" s="102"/>
      <c r="U51" s="102"/>
      <c r="W51" s="102"/>
    </row>
    <row r="52" spans="2:23" ht="26.4" x14ac:dyDescent="0.25">
      <c r="B52" s="71" t="s">
        <v>32</v>
      </c>
      <c r="C52" s="21"/>
      <c r="D52" s="22" t="s">
        <v>20</v>
      </c>
      <c r="E52" s="23"/>
      <c r="F52" s="72">
        <f>'Proposed Rates'!D186</f>
        <v>3.5999999999999999E-3</v>
      </c>
      <c r="G52" s="64">
        <f>+G49</f>
        <v>485.74500000000006</v>
      </c>
      <c r="H52" s="73">
        <f t="shared" ref="H52:H59" si="13">G52*F52</f>
        <v>1.7486820000000001</v>
      </c>
      <c r="I52" s="27"/>
      <c r="J52" s="72">
        <f>F52</f>
        <v>3.5999999999999999E-3</v>
      </c>
      <c r="K52" s="64">
        <f>+K49</f>
        <v>485.74500000000006</v>
      </c>
      <c r="L52" s="73">
        <f t="shared" ref="L52:L59" si="14">K52*J52</f>
        <v>1.7486820000000001</v>
      </c>
      <c r="M52" s="27"/>
      <c r="N52" s="30">
        <f t="shared" si="12"/>
        <v>0</v>
      </c>
      <c r="O52" s="74">
        <f t="shared" si="11"/>
        <v>0</v>
      </c>
      <c r="Q52" s="107"/>
      <c r="S52" s="107"/>
      <c r="U52" s="107"/>
      <c r="W52" s="107"/>
    </row>
    <row r="53" spans="2:23" ht="26.4" x14ac:dyDescent="0.25">
      <c r="B53" s="71" t="s">
        <v>33</v>
      </c>
      <c r="C53" s="21"/>
      <c r="D53" s="22" t="s">
        <v>20</v>
      </c>
      <c r="E53" s="23"/>
      <c r="F53" s="72">
        <f>'Proposed Rates'!D191</f>
        <v>2.9999999999999997E-4</v>
      </c>
      <c r="G53" s="64">
        <f>+G49</f>
        <v>485.74500000000006</v>
      </c>
      <c r="H53" s="73">
        <f t="shared" si="13"/>
        <v>0.14572350000000001</v>
      </c>
      <c r="I53" s="27"/>
      <c r="J53" s="72">
        <f>F53</f>
        <v>2.9999999999999997E-4</v>
      </c>
      <c r="K53" s="64">
        <f>+K49</f>
        <v>485.74500000000006</v>
      </c>
      <c r="L53" s="73">
        <f t="shared" si="14"/>
        <v>0.14572350000000001</v>
      </c>
      <c r="M53" s="27"/>
      <c r="N53" s="30">
        <f t="shared" si="12"/>
        <v>0</v>
      </c>
      <c r="O53" s="74">
        <f t="shared" si="11"/>
        <v>0</v>
      </c>
      <c r="Q53" s="107"/>
      <c r="S53" s="107"/>
      <c r="U53" s="107"/>
      <c r="W53" s="107"/>
    </row>
    <row r="54" spans="2:23" x14ac:dyDescent="0.25">
      <c r="B54" s="21" t="s">
        <v>34</v>
      </c>
      <c r="C54" s="21"/>
      <c r="D54" s="22" t="s">
        <v>17</v>
      </c>
      <c r="E54" s="23"/>
      <c r="F54" s="72">
        <f>'Proposed Rates'!D196</f>
        <v>0.25</v>
      </c>
      <c r="G54" s="25">
        <v>1</v>
      </c>
      <c r="H54" s="73">
        <f t="shared" si="13"/>
        <v>0.25</v>
      </c>
      <c r="I54" s="27"/>
      <c r="J54" s="72">
        <f>'Proposed Rates'!E196</f>
        <v>0.25</v>
      </c>
      <c r="K54" s="29">
        <v>1</v>
      </c>
      <c r="L54" s="73">
        <f t="shared" si="14"/>
        <v>0.25</v>
      </c>
      <c r="M54" s="27"/>
      <c r="N54" s="30">
        <f t="shared" si="12"/>
        <v>0</v>
      </c>
      <c r="O54" s="74">
        <f t="shared" si="11"/>
        <v>0</v>
      </c>
      <c r="Q54" s="107"/>
      <c r="S54" s="107"/>
      <c r="U54" s="107"/>
      <c r="W54" s="107"/>
    </row>
    <row r="55" spans="2:23" x14ac:dyDescent="0.25">
      <c r="B55" s="21" t="s">
        <v>120</v>
      </c>
      <c r="C55" s="21"/>
      <c r="D55" s="22"/>
      <c r="E55" s="23"/>
      <c r="F55" s="72">
        <f>'Proposed Rates'!D221</f>
        <v>0</v>
      </c>
      <c r="G55" s="64">
        <f>G53</f>
        <v>485.74500000000006</v>
      </c>
      <c r="H55" s="73">
        <f>G55*F55</f>
        <v>0</v>
      </c>
      <c r="I55" s="27"/>
      <c r="J55" s="72">
        <f>F55</f>
        <v>0</v>
      </c>
      <c r="K55" s="64">
        <f>K53</f>
        <v>485.74500000000006</v>
      </c>
      <c r="L55" s="73">
        <f>K55*J55</f>
        <v>0</v>
      </c>
      <c r="M55" s="27"/>
      <c r="N55" s="30"/>
      <c r="O55" s="74"/>
      <c r="Q55" s="107"/>
      <c r="S55" s="107"/>
      <c r="U55" s="107"/>
      <c r="W55" s="107"/>
    </row>
    <row r="56" spans="2:23" x14ac:dyDescent="0.25">
      <c r="B56" s="21" t="s">
        <v>35</v>
      </c>
      <c r="C56" s="21"/>
      <c r="D56" s="22"/>
      <c r="E56" s="23"/>
      <c r="F56" s="72">
        <f>'Proposed Rates'!D216</f>
        <v>6.94E-3</v>
      </c>
      <c r="G56" s="75">
        <f>$F$18</f>
        <v>470</v>
      </c>
      <c r="H56" s="73">
        <f t="shared" si="13"/>
        <v>3.2618</v>
      </c>
      <c r="I56" s="27"/>
      <c r="J56" s="72">
        <f>+F56</f>
        <v>6.94E-3</v>
      </c>
      <c r="K56" s="76">
        <f>$F$18</f>
        <v>470</v>
      </c>
      <c r="L56" s="73">
        <f t="shared" si="14"/>
        <v>3.2618</v>
      </c>
      <c r="M56" s="27"/>
      <c r="N56" s="30">
        <f t="shared" si="12"/>
        <v>0</v>
      </c>
      <c r="O56" s="74">
        <f t="shared" si="11"/>
        <v>0</v>
      </c>
      <c r="Q56" s="107"/>
      <c r="S56" s="107"/>
      <c r="U56" s="107"/>
      <c r="W56" s="107"/>
    </row>
    <row r="57" spans="2:23" x14ac:dyDescent="0.25">
      <c r="B57" s="49" t="s">
        <v>36</v>
      </c>
      <c r="C57" s="21"/>
      <c r="D57" s="22"/>
      <c r="E57" s="23"/>
      <c r="F57" s="72">
        <f>'Proposed Rates'!D226</f>
        <v>6.5000000000000002E-2</v>
      </c>
      <c r="G57" s="77">
        <f>0.65*$F$18</f>
        <v>305.5</v>
      </c>
      <c r="H57" s="73">
        <f t="shared" si="13"/>
        <v>19.857500000000002</v>
      </c>
      <c r="I57" s="27"/>
      <c r="J57" s="72">
        <f>F57</f>
        <v>6.5000000000000002E-2</v>
      </c>
      <c r="K57" s="77">
        <f>$G$57</f>
        <v>305.5</v>
      </c>
      <c r="L57" s="73">
        <f t="shared" si="14"/>
        <v>19.857500000000002</v>
      </c>
      <c r="M57" s="27"/>
      <c r="N57" s="30">
        <f t="shared" si="12"/>
        <v>0</v>
      </c>
      <c r="O57" s="74">
        <f t="shared" si="11"/>
        <v>0</v>
      </c>
      <c r="Q57" s="107"/>
      <c r="S57" s="107"/>
      <c r="U57" s="107"/>
      <c r="W57" s="107"/>
    </row>
    <row r="58" spans="2:23" x14ac:dyDescent="0.25">
      <c r="B58" s="49" t="s">
        <v>37</v>
      </c>
      <c r="C58" s="21"/>
      <c r="D58" s="22"/>
      <c r="E58" s="23"/>
      <c r="F58" s="72">
        <f>'Proposed Rates'!D227</f>
        <v>9.5000000000000001E-2</v>
      </c>
      <c r="G58" s="77">
        <f>0.17*$F$18</f>
        <v>79.900000000000006</v>
      </c>
      <c r="H58" s="73">
        <f t="shared" si="13"/>
        <v>7.5905000000000005</v>
      </c>
      <c r="I58" s="27"/>
      <c r="J58" s="72">
        <f>F58</f>
        <v>9.5000000000000001E-2</v>
      </c>
      <c r="K58" s="77">
        <f>$G$58</f>
        <v>79.900000000000006</v>
      </c>
      <c r="L58" s="73">
        <f t="shared" si="14"/>
        <v>7.5905000000000005</v>
      </c>
      <c r="M58" s="27"/>
      <c r="N58" s="30">
        <f t="shared" si="12"/>
        <v>0</v>
      </c>
      <c r="O58" s="74">
        <f t="shared" si="11"/>
        <v>0</v>
      </c>
      <c r="Q58" s="107"/>
      <c r="S58" s="107"/>
      <c r="U58" s="107"/>
      <c r="W58" s="107"/>
    </row>
    <row r="59" spans="2:23" x14ac:dyDescent="0.25">
      <c r="B59" s="11" t="s">
        <v>38</v>
      </c>
      <c r="C59" s="21"/>
      <c r="D59" s="22"/>
      <c r="E59" s="23"/>
      <c r="F59" s="72">
        <f>'Proposed Rates'!D228</f>
        <v>0.13200000000000001</v>
      </c>
      <c r="G59" s="77">
        <f>0.18*$F$18</f>
        <v>84.6</v>
      </c>
      <c r="H59" s="73">
        <f t="shared" si="13"/>
        <v>11.167199999999999</v>
      </c>
      <c r="I59" s="27"/>
      <c r="J59" s="72">
        <f>F59</f>
        <v>0.13200000000000001</v>
      </c>
      <c r="K59" s="77">
        <f>$G$59</f>
        <v>84.6</v>
      </c>
      <c r="L59" s="73">
        <f t="shared" si="14"/>
        <v>11.167199999999999</v>
      </c>
      <c r="M59" s="27"/>
      <c r="N59" s="30">
        <f t="shared" si="12"/>
        <v>0</v>
      </c>
      <c r="O59" s="74">
        <f t="shared" si="11"/>
        <v>0</v>
      </c>
      <c r="Q59" s="107"/>
      <c r="S59" s="107"/>
      <c r="U59" s="107"/>
      <c r="W59" s="107"/>
    </row>
    <row r="60" spans="2:23" s="85" customFormat="1" x14ac:dyDescent="0.25">
      <c r="B60" s="78" t="s">
        <v>39</v>
      </c>
      <c r="C60" s="79"/>
      <c r="D60" s="80"/>
      <c r="E60" s="81"/>
      <c r="F60" s="72">
        <f>'Proposed Rates'!D229</f>
        <v>7.6999999999999999E-2</v>
      </c>
      <c r="G60" s="82">
        <f>IF(AND($Q$1=1, F18&gt;=600), 600, IF(AND($Q$1=1, AND(F18&lt;600, F18&gt;=0)), F18, IF(AND($Q$1=2, F18&gt;=1000), 1000, IF(AND($Q$1=2, AND(F18&lt;1000, F18&gt;=0)), F18))))</f>
        <v>470</v>
      </c>
      <c r="H60" s="73">
        <f>G60*F60</f>
        <v>36.19</v>
      </c>
      <c r="I60" s="83"/>
      <c r="J60" s="72">
        <f>F60</f>
        <v>7.6999999999999999E-2</v>
      </c>
      <c r="K60" s="82">
        <f>$G$60</f>
        <v>470</v>
      </c>
      <c r="L60" s="73">
        <f>K60*J60</f>
        <v>36.19</v>
      </c>
      <c r="M60" s="83"/>
      <c r="N60" s="84">
        <f t="shared" si="12"/>
        <v>0</v>
      </c>
      <c r="O60" s="74">
        <f t="shared" si="11"/>
        <v>0</v>
      </c>
      <c r="Q60" s="143"/>
      <c r="R60" s="204"/>
      <c r="S60" s="143"/>
      <c r="T60" s="204"/>
      <c r="U60" s="143"/>
      <c r="V60" s="204"/>
      <c r="W60" s="143"/>
    </row>
    <row r="61" spans="2:23" s="85" customFormat="1" ht="13.8" thickBot="1" x14ac:dyDescent="0.3">
      <c r="B61" s="78" t="s">
        <v>40</v>
      </c>
      <c r="C61" s="79"/>
      <c r="D61" s="80"/>
      <c r="E61" s="81"/>
      <c r="F61" s="72">
        <f>'Proposed Rates'!D230</f>
        <v>0.09</v>
      </c>
      <c r="G61" s="82">
        <f>IF(AND($Q$1=1, F18&gt;=600), F18-600, IF(AND($Q$1=1, AND(F18&lt;600, F18&gt;=0)), 0, IF(AND($Q$1=2, F18&gt;=1000), F18-1000, IF(AND($Q$1=2, AND(F18&lt;1000, F18&gt;=0)), 0))))</f>
        <v>0</v>
      </c>
      <c r="H61" s="73">
        <f>G61*F61</f>
        <v>0</v>
      </c>
      <c r="I61" s="83"/>
      <c r="J61" s="72">
        <f>F61</f>
        <v>0.09</v>
      </c>
      <c r="K61" s="82">
        <f>$G$61</f>
        <v>0</v>
      </c>
      <c r="L61" s="73">
        <f>K61*J61</f>
        <v>0</v>
      </c>
      <c r="M61" s="83"/>
      <c r="N61" s="84">
        <f t="shared" si="12"/>
        <v>0</v>
      </c>
      <c r="O61" s="74" t="str">
        <f t="shared" si="11"/>
        <v/>
      </c>
      <c r="Q61" s="143"/>
      <c r="R61" s="204"/>
      <c r="S61" s="143"/>
      <c r="T61" s="204"/>
      <c r="U61" s="143"/>
      <c r="V61" s="204"/>
      <c r="W61" s="143"/>
    </row>
    <row r="62" spans="2:23" ht="8.25" customHeight="1" thickBot="1" x14ac:dyDescent="0.3">
      <c r="B62" s="86"/>
      <c r="C62" s="87"/>
      <c r="D62" s="88"/>
      <c r="E62" s="87"/>
      <c r="F62" s="89"/>
      <c r="G62" s="90"/>
      <c r="H62" s="91"/>
      <c r="I62" s="92"/>
      <c r="J62" s="89"/>
      <c r="K62" s="93"/>
      <c r="L62" s="91"/>
      <c r="M62" s="92"/>
      <c r="N62" s="94"/>
      <c r="O62" s="95"/>
      <c r="Q62" s="107"/>
      <c r="S62" s="107"/>
      <c r="U62" s="107"/>
      <c r="W62" s="107"/>
    </row>
    <row r="63" spans="2:23" x14ac:dyDescent="0.25">
      <c r="B63" s="124" t="s">
        <v>44</v>
      </c>
      <c r="C63" s="79"/>
      <c r="D63" s="79"/>
      <c r="E63" s="21"/>
      <c r="F63" s="265"/>
      <c r="G63" s="98"/>
      <c r="H63" s="99">
        <f>SUM(H52:H59,H51)</f>
        <v>65.105835350000007</v>
      </c>
      <c r="I63" s="267"/>
      <c r="J63" s="268"/>
      <c r="K63" s="101"/>
      <c r="L63" s="254">
        <f>SUM(L52:L59,L51)</f>
        <v>66.241226900000001</v>
      </c>
      <c r="M63" s="102"/>
      <c r="N63" s="103">
        <f t="shared" ref="N63" si="15">L63-H63</f>
        <v>1.1353915499999943</v>
      </c>
      <c r="O63" s="104">
        <f t="shared" ref="O63" si="16">IF((H63)=0,"",(N63/H63))</f>
        <v>1.7439167225123304E-2</v>
      </c>
      <c r="Q63" s="102"/>
      <c r="S63" s="102"/>
      <c r="U63" s="102"/>
      <c r="W63" s="102"/>
    </row>
    <row r="64" spans="2:23" x14ac:dyDescent="0.25">
      <c r="B64" s="132" t="s">
        <v>42</v>
      </c>
      <c r="C64" s="79"/>
      <c r="D64" s="79"/>
      <c r="E64" s="21"/>
      <c r="F64" s="106">
        <v>0.13</v>
      </c>
      <c r="G64" s="25"/>
      <c r="H64" s="270">
        <f>H63*F64</f>
        <v>8.4637585955000016</v>
      </c>
      <c r="I64" s="252"/>
      <c r="J64" s="110">
        <v>0.13</v>
      </c>
      <c r="K64" s="109"/>
      <c r="L64" s="113">
        <f>L63*J64</f>
        <v>8.6113594970000005</v>
      </c>
      <c r="M64" s="112"/>
      <c r="N64" s="113">
        <f t="shared" si="12"/>
        <v>0.14760090149999883</v>
      </c>
      <c r="O64" s="114">
        <f t="shared" si="11"/>
        <v>1.7439167225123252E-2</v>
      </c>
      <c r="Q64" s="112"/>
      <c r="S64" s="112"/>
      <c r="U64" s="112"/>
      <c r="W64" s="112"/>
    </row>
    <row r="65" spans="2:23" x14ac:dyDescent="0.25">
      <c r="B65" s="258" t="s">
        <v>43</v>
      </c>
      <c r="C65" s="79"/>
      <c r="D65" s="79"/>
      <c r="E65" s="21"/>
      <c r="F65" s="116"/>
      <c r="G65" s="25"/>
      <c r="H65" s="212">
        <f>H63+H64</f>
        <v>73.569593945500003</v>
      </c>
      <c r="I65" s="112"/>
      <c r="J65" s="109"/>
      <c r="K65" s="109"/>
      <c r="L65" s="103">
        <f>L63+L64</f>
        <v>74.852586396999996</v>
      </c>
      <c r="M65" s="112"/>
      <c r="N65" s="103">
        <f t="shared" si="12"/>
        <v>1.2829924514999931</v>
      </c>
      <c r="O65" s="104">
        <f t="shared" si="11"/>
        <v>1.7439167225123297E-2</v>
      </c>
      <c r="Q65" s="112"/>
      <c r="S65" s="112"/>
      <c r="U65" s="112"/>
      <c r="W65" s="112"/>
    </row>
    <row r="66" spans="2:23" x14ac:dyDescent="0.25">
      <c r="B66" s="249" t="s">
        <v>137</v>
      </c>
      <c r="C66" s="21"/>
      <c r="D66" s="21"/>
      <c r="E66" s="21"/>
      <c r="F66" s="266">
        <v>-0.08</v>
      </c>
      <c r="G66" s="25"/>
      <c r="H66" s="272">
        <f>H63*F66</f>
        <v>-5.2084668280000006</v>
      </c>
      <c r="I66" s="112"/>
      <c r="J66" s="266">
        <v>-0.08</v>
      </c>
      <c r="K66" s="248"/>
      <c r="L66" s="272">
        <f>L63*J66</f>
        <v>-5.2992981520000004</v>
      </c>
      <c r="M66" s="109"/>
      <c r="N66" s="257">
        <f t="shared" ref="N66:N67" si="17">L66-H66</f>
        <v>-9.0831323999999825E-2</v>
      </c>
      <c r="O66" s="114">
        <f t="shared" ref="O66:O67" si="18">IF((H66)=0,"",(N66/H66))</f>
        <v>1.7439167225123356E-2</v>
      </c>
      <c r="Q66" s="112"/>
      <c r="S66" s="112"/>
      <c r="U66" s="112"/>
      <c r="W66" s="112"/>
    </row>
    <row r="67" spans="2:23" ht="13.5" customHeight="1" thickBot="1" x14ac:dyDescent="0.3">
      <c r="B67" s="294" t="s">
        <v>138</v>
      </c>
      <c r="C67" s="294"/>
      <c r="D67" s="294"/>
      <c r="E67" s="21"/>
      <c r="F67" s="256"/>
      <c r="G67" s="271"/>
      <c r="H67" s="269">
        <f>SUM(H65:H66)</f>
        <v>68.361127117500004</v>
      </c>
      <c r="I67" s="112"/>
      <c r="J67" s="109"/>
      <c r="K67" s="248"/>
      <c r="L67" s="269">
        <f>SUM(L65:L66)</f>
        <v>69.55328824499999</v>
      </c>
      <c r="M67" s="253"/>
      <c r="N67" s="103">
        <f t="shared" si="17"/>
        <v>1.1921611274999862</v>
      </c>
      <c r="O67" s="104">
        <f t="shared" si="18"/>
        <v>1.7439167225123189E-2</v>
      </c>
      <c r="Q67" s="112"/>
      <c r="S67" s="112"/>
      <c r="U67" s="112"/>
      <c r="W67" s="112"/>
    </row>
    <row r="68" spans="2:23" s="85" customFormat="1" ht="8.25" customHeight="1" thickBot="1" x14ac:dyDescent="0.3">
      <c r="B68" s="117"/>
      <c r="C68" s="118"/>
      <c r="D68" s="119"/>
      <c r="E68" s="118"/>
      <c r="F68" s="89"/>
      <c r="G68" s="120"/>
      <c r="H68" s="91"/>
      <c r="I68" s="121"/>
      <c r="J68" s="144"/>
      <c r="K68" s="122"/>
      <c r="L68" s="91"/>
      <c r="M68" s="121"/>
      <c r="N68" s="123"/>
      <c r="O68" s="95"/>
      <c r="Q68" s="143"/>
      <c r="R68" s="204"/>
      <c r="S68" s="143"/>
      <c r="T68" s="204"/>
      <c r="U68" s="143"/>
      <c r="V68" s="204"/>
      <c r="W68" s="143"/>
    </row>
    <row r="69" spans="2:23" s="85" customFormat="1" x14ac:dyDescent="0.25">
      <c r="B69" s="124" t="s">
        <v>44</v>
      </c>
      <c r="C69" s="79"/>
      <c r="D69" s="79"/>
      <c r="E69" s="79"/>
      <c r="F69" s="125"/>
      <c r="G69" s="126"/>
      <c r="H69" s="127">
        <f>SUM(H60:H61,H51,H52:H56)</f>
        <v>62.68063535000001</v>
      </c>
      <c r="I69" s="128"/>
      <c r="J69" s="129"/>
      <c r="K69" s="129"/>
      <c r="L69" s="259">
        <f>SUM(L60:L61,L51,L52:L56)</f>
        <v>63.816026900000004</v>
      </c>
      <c r="M69" s="130"/>
      <c r="N69" s="131">
        <f t="shared" ref="N69:N71" si="19">L69-H69</f>
        <v>1.1353915499999943</v>
      </c>
      <c r="O69" s="104">
        <f t="shared" ref="O69:O71" si="20">IF((H69)=0,"",(N69/H69))</f>
        <v>1.8113912592942375E-2</v>
      </c>
      <c r="Q69" s="130"/>
      <c r="R69" s="204"/>
      <c r="S69" s="130"/>
      <c r="T69" s="204"/>
      <c r="U69" s="130"/>
      <c r="V69" s="204"/>
      <c r="W69" s="130"/>
    </row>
    <row r="70" spans="2:23" s="85" customFormat="1" x14ac:dyDescent="0.25">
      <c r="B70" s="132" t="s">
        <v>42</v>
      </c>
      <c r="C70" s="79"/>
      <c r="D70" s="79"/>
      <c r="E70" s="79"/>
      <c r="F70" s="133">
        <v>0.13</v>
      </c>
      <c r="G70" s="126"/>
      <c r="H70" s="134">
        <f>H69*F70</f>
        <v>8.1484825955000009</v>
      </c>
      <c r="I70" s="135"/>
      <c r="J70" s="136">
        <v>0.13</v>
      </c>
      <c r="K70" s="137"/>
      <c r="L70" s="138">
        <f>L69*J70</f>
        <v>8.2960834970000015</v>
      </c>
      <c r="M70" s="139"/>
      <c r="N70" s="140">
        <f t="shared" si="19"/>
        <v>0.1476009015000006</v>
      </c>
      <c r="O70" s="114">
        <f t="shared" si="20"/>
        <v>1.8113912592942542E-2</v>
      </c>
      <c r="Q70" s="139"/>
      <c r="R70" s="204"/>
      <c r="S70" s="139"/>
      <c r="T70" s="204"/>
      <c r="U70" s="139"/>
      <c r="V70" s="204"/>
      <c r="W70" s="139"/>
    </row>
    <row r="71" spans="2:23" s="85" customFormat="1" x14ac:dyDescent="0.25">
      <c r="B71" s="258" t="s">
        <v>43</v>
      </c>
      <c r="C71" s="79"/>
      <c r="D71" s="79"/>
      <c r="E71" s="79"/>
      <c r="F71" s="142"/>
      <c r="G71" s="143"/>
      <c r="H71" s="127">
        <f>H69+H70</f>
        <v>70.829117945500016</v>
      </c>
      <c r="I71" s="135"/>
      <c r="J71" s="135"/>
      <c r="K71" s="135"/>
      <c r="L71" s="211">
        <f>L69+L70</f>
        <v>72.112110397000009</v>
      </c>
      <c r="M71" s="139"/>
      <c r="N71" s="131">
        <f t="shared" si="19"/>
        <v>1.2829924514999931</v>
      </c>
      <c r="O71" s="104">
        <f t="shared" si="20"/>
        <v>1.8113912592942368E-2</v>
      </c>
      <c r="Q71" s="139"/>
      <c r="R71" s="204"/>
      <c r="S71" s="139"/>
      <c r="T71" s="204"/>
      <c r="U71" s="139"/>
      <c r="V71" s="204"/>
      <c r="W71" s="139"/>
    </row>
    <row r="72" spans="2:23" s="85" customFormat="1" x14ac:dyDescent="0.25">
      <c r="B72" s="249" t="s">
        <v>137</v>
      </c>
      <c r="C72" s="21"/>
      <c r="D72" s="21"/>
      <c r="E72" s="79"/>
      <c r="F72" s="266">
        <v>-0.08</v>
      </c>
      <c r="G72" s="143"/>
      <c r="H72" s="134">
        <f>H69*F72</f>
        <v>-5.0144508280000011</v>
      </c>
      <c r="I72" s="135"/>
      <c r="J72" s="264">
        <v>-0.08</v>
      </c>
      <c r="K72" s="135"/>
      <c r="L72" s="140">
        <f>L69*J72</f>
        <v>-5.105282152</v>
      </c>
      <c r="M72" s="139"/>
      <c r="N72" s="140">
        <f t="shared" ref="N72:N73" si="21">L72-H72</f>
        <v>-9.0831323999998936E-2</v>
      </c>
      <c r="O72" s="114">
        <f t="shared" ref="O72:O73" si="22">IF((H72)=0,"",(N72/H72))</f>
        <v>1.8113912592942254E-2</v>
      </c>
      <c r="Q72" s="139"/>
      <c r="R72" s="204"/>
      <c r="S72" s="139"/>
      <c r="T72" s="204"/>
      <c r="U72" s="139"/>
      <c r="V72" s="204"/>
      <c r="W72" s="139"/>
    </row>
    <row r="73" spans="2:23" s="85" customFormat="1" ht="13.8" thickBot="1" x14ac:dyDescent="0.3">
      <c r="B73" s="294" t="s">
        <v>138</v>
      </c>
      <c r="C73" s="294"/>
      <c r="D73" s="294"/>
      <c r="E73" s="79"/>
      <c r="F73" s="142"/>
      <c r="G73" s="143"/>
      <c r="H73" s="127">
        <f>SUM(H71:H72)</f>
        <v>65.814667117500022</v>
      </c>
      <c r="I73" s="135"/>
      <c r="J73" s="135"/>
      <c r="K73" s="135"/>
      <c r="L73" s="262">
        <f>SUM(L71:L72)</f>
        <v>67.006828245000008</v>
      </c>
      <c r="M73" s="139"/>
      <c r="N73" s="131">
        <f t="shared" si="21"/>
        <v>1.1921611274999862</v>
      </c>
      <c r="O73" s="104">
        <f t="shared" si="22"/>
        <v>1.8113912592942254E-2</v>
      </c>
      <c r="Q73" s="139"/>
      <c r="R73" s="204"/>
      <c r="S73" s="139"/>
      <c r="T73" s="204"/>
      <c r="U73" s="139"/>
      <c r="V73" s="204"/>
      <c r="W73" s="139"/>
    </row>
    <row r="74" spans="2:23" s="85" customFormat="1" ht="8.25" customHeight="1" thickBot="1" x14ac:dyDescent="0.3">
      <c r="B74" s="117"/>
      <c r="C74" s="118"/>
      <c r="D74" s="119"/>
      <c r="E74" s="118"/>
      <c r="F74" s="144"/>
      <c r="G74" s="145"/>
      <c r="H74" s="146"/>
      <c r="I74" s="147"/>
      <c r="J74" s="144"/>
      <c r="K74" s="120"/>
      <c r="L74" s="148"/>
      <c r="M74" s="121"/>
      <c r="N74" s="149"/>
      <c r="O74" s="95"/>
      <c r="Q74" s="143"/>
      <c r="R74" s="204"/>
      <c r="S74" s="143"/>
      <c r="T74" s="204"/>
      <c r="U74" s="143"/>
      <c r="V74" s="204"/>
      <c r="W74" s="143"/>
    </row>
    <row r="75" spans="2:23" x14ac:dyDescent="0.25">
      <c r="L75" s="150"/>
    </row>
    <row r="76" spans="2:23" x14ac:dyDescent="0.25">
      <c r="B76" s="12" t="s">
        <v>45</v>
      </c>
      <c r="F76" s="151">
        <f>'Proposed Rates'!D208</f>
        <v>3.3500000000000002E-2</v>
      </c>
      <c r="J76" s="151">
        <f>+'Res (100)'!J74</f>
        <v>3.3500000000000002E-2</v>
      </c>
    </row>
    <row r="77" spans="2:23" ht="13.8" thickBot="1" x14ac:dyDescent="0.3"/>
    <row r="78" spans="2:23" ht="8.25" customHeight="1" thickBot="1" x14ac:dyDescent="0.3">
      <c r="B78" s="86"/>
      <c r="C78" s="87"/>
      <c r="D78" s="88"/>
      <c r="E78" s="87"/>
      <c r="F78" s="89"/>
      <c r="G78" s="90"/>
      <c r="H78" s="91"/>
      <c r="I78" s="92"/>
      <c r="J78" s="89"/>
      <c r="K78" s="93"/>
      <c r="L78" s="91"/>
      <c r="M78" s="92"/>
      <c r="N78" s="94"/>
      <c r="O78" s="95"/>
      <c r="Q78" s="107"/>
      <c r="S78" s="107"/>
      <c r="U78" s="107"/>
      <c r="W78" s="107"/>
    </row>
    <row r="79" spans="2:23" x14ac:dyDescent="0.25">
      <c r="B79" s="96" t="s">
        <v>41</v>
      </c>
      <c r="C79" s="21"/>
      <c r="D79" s="21"/>
      <c r="E79" s="21"/>
      <c r="F79" s="97"/>
      <c r="G79" s="98"/>
      <c r="H79" s="99">
        <f>+H63-H31-H40-H41-H43</f>
        <v>66.18683535000001</v>
      </c>
      <c r="I79" s="100"/>
      <c r="J79" s="101"/>
      <c r="K79" s="101"/>
      <c r="L79" s="99">
        <f>+L63-L31-L40-L41-L43</f>
        <v>66.805226900000008</v>
      </c>
      <c r="M79" s="102"/>
      <c r="N79" s="103">
        <f t="shared" ref="N79:N81" si="23">L79-H79</f>
        <v>0.61839154999999835</v>
      </c>
      <c r="O79" s="104">
        <f t="shared" ref="O79:O81" si="24">IF((H79)=0,"",(N79/H79))</f>
        <v>9.3431200741039555E-3</v>
      </c>
      <c r="Q79" s="102"/>
      <c r="S79" s="102"/>
      <c r="U79" s="102"/>
      <c r="W79" s="102"/>
    </row>
    <row r="80" spans="2:23" x14ac:dyDescent="0.25">
      <c r="B80" s="105" t="s">
        <v>42</v>
      </c>
      <c r="C80" s="21"/>
      <c r="D80" s="21"/>
      <c r="E80" s="21"/>
      <c r="F80" s="106">
        <v>0.13</v>
      </c>
      <c r="G80" s="107"/>
      <c r="H80" s="108">
        <f>H79*F80</f>
        <v>8.6042885955000017</v>
      </c>
      <c r="I80" s="109"/>
      <c r="J80" s="110">
        <v>0.13</v>
      </c>
      <c r="K80" s="109"/>
      <c r="L80" s="111">
        <f>L79*J80</f>
        <v>8.6846794970000012</v>
      </c>
      <c r="M80" s="112"/>
      <c r="N80" s="113">
        <f t="shared" si="23"/>
        <v>8.0390901499999501E-2</v>
      </c>
      <c r="O80" s="114">
        <f t="shared" si="24"/>
        <v>9.3431200741039208E-3</v>
      </c>
      <c r="Q80" s="112"/>
      <c r="S80" s="112"/>
      <c r="U80" s="112"/>
      <c r="W80" s="112"/>
    </row>
    <row r="81" spans="1:23" x14ac:dyDescent="0.25">
      <c r="B81" s="115" t="s">
        <v>43</v>
      </c>
      <c r="C81" s="21"/>
      <c r="D81" s="21"/>
      <c r="E81" s="21"/>
      <c r="F81" s="205"/>
      <c r="G81" s="206"/>
      <c r="H81" s="216">
        <f>H79+H80</f>
        <v>74.791123945500004</v>
      </c>
      <c r="I81" s="207"/>
      <c r="J81" s="207"/>
      <c r="K81" s="207"/>
      <c r="L81" s="215">
        <f>L79+L80</f>
        <v>75.489906397000013</v>
      </c>
      <c r="M81" s="208"/>
      <c r="N81" s="214">
        <f t="shared" si="23"/>
        <v>0.69878245150000851</v>
      </c>
      <c r="O81" s="213">
        <f t="shared" si="24"/>
        <v>9.3431200741040943E-3</v>
      </c>
      <c r="Q81" s="112"/>
      <c r="S81" s="112"/>
      <c r="U81" s="112"/>
      <c r="W81" s="112"/>
    </row>
    <row r="82" spans="1:23" ht="13.5" customHeight="1" x14ac:dyDescent="0.25">
      <c r="Q82" s="202"/>
      <c r="R82" s="202"/>
      <c r="S82" s="6"/>
      <c r="T82" s="6"/>
      <c r="U82" s="6"/>
      <c r="V82" s="6"/>
      <c r="W82" s="6"/>
    </row>
    <row r="83" spans="1:23" ht="12" customHeight="1" x14ac:dyDescent="0.25">
      <c r="A83" s="6" t="s">
        <v>46</v>
      </c>
      <c r="Q83" s="202"/>
      <c r="R83" s="202"/>
      <c r="S83" s="6"/>
      <c r="T83" s="6"/>
      <c r="U83" s="6"/>
      <c r="V83" s="6"/>
      <c r="W83" s="6"/>
    </row>
    <row r="84" spans="1:23" x14ac:dyDescent="0.25">
      <c r="A84" s="6" t="s">
        <v>47</v>
      </c>
      <c r="Q84" s="202"/>
      <c r="R84" s="202"/>
      <c r="S84" s="6"/>
      <c r="T84" s="6"/>
      <c r="U84" s="6"/>
      <c r="V84" s="6"/>
      <c r="W84" s="6"/>
    </row>
    <row r="85" spans="1:23" x14ac:dyDescent="0.25">
      <c r="Q85" s="202"/>
      <c r="R85" s="202"/>
      <c r="S85" s="6"/>
      <c r="T85" s="6"/>
      <c r="U85" s="6"/>
      <c r="V85" s="6"/>
      <c r="W85" s="6"/>
    </row>
    <row r="86" spans="1:23" x14ac:dyDescent="0.25">
      <c r="A86" s="153" t="s">
        <v>133</v>
      </c>
      <c r="Q86" s="202"/>
      <c r="R86" s="202"/>
      <c r="S86" s="6"/>
      <c r="T86" s="6"/>
      <c r="U86" s="6"/>
      <c r="V86" s="6"/>
      <c r="W86" s="6"/>
    </row>
    <row r="87" spans="1:23" x14ac:dyDescent="0.25">
      <c r="A87" s="11" t="s">
        <v>48</v>
      </c>
      <c r="Q87" s="202"/>
      <c r="R87" s="202"/>
      <c r="S87" s="6"/>
      <c r="T87" s="6"/>
      <c r="U87" s="6"/>
      <c r="V87" s="6"/>
      <c r="W87" s="6"/>
    </row>
    <row r="88" spans="1:23" x14ac:dyDescent="0.25">
      <c r="Q88" s="202"/>
      <c r="R88" s="202"/>
      <c r="S88" s="6"/>
      <c r="T88" s="6"/>
      <c r="U88" s="6"/>
      <c r="V88" s="6"/>
      <c r="W88" s="6"/>
    </row>
    <row r="89" spans="1:23" x14ac:dyDescent="0.25">
      <c r="A89" s="6" t="s">
        <v>132</v>
      </c>
      <c r="Q89" s="202"/>
      <c r="R89" s="202"/>
      <c r="S89" s="6"/>
      <c r="T89" s="6"/>
      <c r="U89" s="6"/>
      <c r="V89" s="6"/>
      <c r="W89" s="6"/>
    </row>
    <row r="90" spans="1:23" x14ac:dyDescent="0.25">
      <c r="A90" s="6" t="s">
        <v>49</v>
      </c>
      <c r="Q90" s="202"/>
      <c r="R90" s="202"/>
      <c r="S90" s="6"/>
      <c r="T90" s="6"/>
      <c r="U90" s="6"/>
      <c r="V90" s="6"/>
      <c r="W90" s="6"/>
    </row>
    <row r="91" spans="1:23" x14ac:dyDescent="0.25">
      <c r="A91" s="6" t="s">
        <v>50</v>
      </c>
      <c r="Q91" s="202"/>
      <c r="R91" s="202"/>
      <c r="S91" s="6"/>
      <c r="T91" s="6"/>
      <c r="U91" s="6"/>
      <c r="V91" s="6"/>
      <c r="W91" s="6"/>
    </row>
    <row r="92" spans="1:23" x14ac:dyDescent="0.25">
      <c r="A92" s="6" t="s">
        <v>51</v>
      </c>
      <c r="Q92" s="202"/>
      <c r="R92" s="202"/>
      <c r="S92" s="6"/>
      <c r="T92" s="6"/>
      <c r="U92" s="6"/>
      <c r="V92" s="6"/>
      <c r="W92" s="6"/>
    </row>
    <row r="93" spans="1:23" x14ac:dyDescent="0.25">
      <c r="A93" s="6" t="s">
        <v>52</v>
      </c>
      <c r="Q93" s="202"/>
      <c r="R93" s="202"/>
      <c r="S93" s="6"/>
      <c r="T93" s="6"/>
      <c r="U93" s="6"/>
      <c r="V93" s="6"/>
      <c r="W93" s="6"/>
    </row>
    <row r="94" spans="1:23" x14ac:dyDescent="0.25">
      <c r="Q94" s="202"/>
      <c r="R94" s="202"/>
      <c r="S94" s="6"/>
      <c r="T94" s="6"/>
      <c r="U94" s="6"/>
      <c r="V94" s="6"/>
      <c r="W94" s="6"/>
    </row>
    <row r="95" spans="1:23" x14ac:dyDescent="0.25">
      <c r="A95" s="152"/>
      <c r="B95" s="6" t="s">
        <v>53</v>
      </c>
      <c r="Q95" s="202"/>
      <c r="R95" s="202"/>
      <c r="S95" s="6"/>
      <c r="T95" s="6"/>
      <c r="U95" s="6"/>
      <c r="V95" s="6"/>
      <c r="W95" s="6"/>
    </row>
    <row r="96" spans="1:23" x14ac:dyDescent="0.25">
      <c r="Q96" s="202"/>
      <c r="R96" s="202"/>
      <c r="S96" s="6"/>
      <c r="T96" s="6"/>
      <c r="U96" s="6"/>
      <c r="V96" s="6"/>
      <c r="W96" s="6"/>
    </row>
    <row r="97" spans="2:23" x14ac:dyDescent="0.25">
      <c r="B97" s="153" t="s">
        <v>54</v>
      </c>
      <c r="Q97" s="202"/>
      <c r="R97" s="202"/>
      <c r="S97" s="6"/>
      <c r="T97" s="6"/>
      <c r="U97" s="6"/>
      <c r="V97" s="6"/>
      <c r="W97" s="6"/>
    </row>
  </sheetData>
  <sheetProtection selectLockedCells="1"/>
  <mergeCells count="10">
    <mergeCell ref="B67:D67"/>
    <mergeCell ref="B73:D73"/>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4 D68 D23:D38 D52:D62 D40:D47 D49:D50 D78">
      <formula1>"Monthly, per kWh, per kW"</formula1>
    </dataValidation>
    <dataValidation type="list" allowBlank="1" showInputMessage="1" showErrorMessage="1" sqref="E49:E50 E74 E68 E52:E62 E23:E38 E40:E47 E78">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3</xdr:col>
                    <xdr:colOff>487680</xdr:colOff>
                    <xdr:row>9</xdr:row>
                    <xdr:rowOff>198120</xdr:rowOff>
                  </from>
                  <to>
                    <xdr:col>5</xdr:col>
                    <xdr:colOff>655320</xdr:colOff>
                    <xdr:row>10</xdr:row>
                    <xdr:rowOff>91440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5</xdr:col>
                    <xdr:colOff>297180</xdr:colOff>
                    <xdr:row>9</xdr:row>
                    <xdr:rowOff>167640</xdr:rowOff>
                  </from>
                  <to>
                    <xdr:col>9</xdr:col>
                    <xdr:colOff>647700</xdr:colOff>
                    <xdr:row>10</xdr:row>
                    <xdr:rowOff>160020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W97"/>
  <sheetViews>
    <sheetView showGridLines="0" tabSelected="1" view="pageBreakPreview" topLeftCell="A61"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7.88671875" style="6" bestFit="1" customWidth="1"/>
    <col min="9" max="9" width="2.88671875" style="6" customWidth="1"/>
    <col min="10" max="10" width="9.88671875" style="6" bestFit="1" customWidth="1"/>
    <col min="11" max="11" width="7.44140625" style="6" bestFit="1" customWidth="1"/>
    <col min="12" max="12" width="7.88671875" style="6" bestFit="1" customWidth="1"/>
    <col min="13" max="13" width="2.88671875" style="6" customWidth="1"/>
    <col min="14" max="14" width="9.21875" style="6" bestFit="1" customWidth="1"/>
    <col min="15" max="15" width="10" style="6" bestFit="1" customWidth="1"/>
    <col min="16" max="16" width="3.88671875" style="6" customWidth="1"/>
    <col min="17" max="17" width="2.88671875" style="203" customWidth="1"/>
    <col min="18" max="18" width="4.5546875" style="203" customWidth="1"/>
    <col min="19" max="19" width="2.88671875" style="203" customWidth="1"/>
    <col min="20" max="20" width="4.5546875" style="203" customWidth="1"/>
    <col min="21" max="21" width="2.88671875" style="203"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63</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94</v>
      </c>
      <c r="G18" s="12" t="s">
        <v>6</v>
      </c>
    </row>
    <row r="19" spans="2:23" x14ac:dyDescent="0.25">
      <c r="B19" s="11"/>
      <c r="F19" s="159">
        <v>0.4</v>
      </c>
      <c r="G19" s="6" t="s">
        <v>57</v>
      </c>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156">
        <f>'Proposed Rates'!D13</f>
        <v>3.04</v>
      </c>
      <c r="G23" s="25">
        <v>1</v>
      </c>
      <c r="H23" s="26">
        <f>G23*F23</f>
        <v>3.04</v>
      </c>
      <c r="I23" s="27"/>
      <c r="J23" s="157">
        <f>+'Proposed Rates'!E13</f>
        <v>3.25</v>
      </c>
      <c r="K23" s="29">
        <v>1</v>
      </c>
      <c r="L23" s="26">
        <f>K23*J23</f>
        <v>3.25</v>
      </c>
      <c r="M23" s="27"/>
      <c r="N23" s="30">
        <f>L23-H23</f>
        <v>0.20999999999999996</v>
      </c>
      <c r="O23" s="31">
        <f>IF((H23)=0,"",(N23/H23))</f>
        <v>6.9078947368421045E-2</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58</v>
      </c>
      <c r="E29" s="23"/>
      <c r="F29" s="24">
        <f>'Proposed Rates'!D26</f>
        <v>12.279400000000001</v>
      </c>
      <c r="G29" s="51">
        <f>+$F$19</f>
        <v>0.4</v>
      </c>
      <c r="H29" s="26">
        <f t="shared" si="0"/>
        <v>4.911760000000001</v>
      </c>
      <c r="I29" s="27"/>
      <c r="J29" s="28">
        <f>+'Proposed Rates'!E26</f>
        <v>13.8285</v>
      </c>
      <c r="K29" s="51">
        <f>+$F$19</f>
        <v>0.4</v>
      </c>
      <c r="L29" s="26">
        <f t="shared" si="1"/>
        <v>5.5314000000000005</v>
      </c>
      <c r="M29" s="27"/>
      <c r="N29" s="30">
        <f t="shared" si="2"/>
        <v>0.61963999999999952</v>
      </c>
      <c r="O29" s="31">
        <f t="shared" si="3"/>
        <v>0.12615437236347041</v>
      </c>
      <c r="Q29" s="107"/>
      <c r="S29" s="107"/>
      <c r="U29" s="107"/>
      <c r="W29" s="107"/>
    </row>
    <row r="30" spans="2:23" x14ac:dyDescent="0.25">
      <c r="B30" s="21" t="s">
        <v>21</v>
      </c>
      <c r="C30" s="21"/>
      <c r="D30" s="22"/>
      <c r="E30" s="23"/>
      <c r="F30" s="24"/>
      <c r="G30" s="25">
        <f t="shared" ref="G30" si="4">$F$18</f>
        <v>94</v>
      </c>
      <c r="H30" s="26">
        <f t="shared" si="0"/>
        <v>0</v>
      </c>
      <c r="I30" s="27"/>
      <c r="J30" s="28"/>
      <c r="K30" s="25">
        <f t="shared" ref="K30:K38" si="5">$F$18</f>
        <v>94</v>
      </c>
      <c r="L30" s="26">
        <f t="shared" si="1"/>
        <v>0</v>
      </c>
      <c r="M30" s="27"/>
      <c r="N30" s="30">
        <f t="shared" si="2"/>
        <v>0</v>
      </c>
      <c r="O30" s="31" t="str">
        <f t="shared" si="3"/>
        <v/>
      </c>
      <c r="Q30" s="107"/>
      <c r="S30" s="107"/>
      <c r="U30" s="107"/>
      <c r="W30" s="107"/>
    </row>
    <row r="31" spans="2:23" x14ac:dyDescent="0.25">
      <c r="B31" s="21" t="s">
        <v>22</v>
      </c>
      <c r="C31" s="21"/>
      <c r="D31" s="22" t="s">
        <v>58</v>
      </c>
      <c r="E31" s="23"/>
      <c r="F31" s="24">
        <f>'Proposed Rates'!D73</f>
        <v>0</v>
      </c>
      <c r="G31" s="51">
        <f>+$F$19</f>
        <v>0.4</v>
      </c>
      <c r="H31" s="26">
        <f t="shared" si="0"/>
        <v>0</v>
      </c>
      <c r="I31" s="27"/>
      <c r="J31" s="28"/>
      <c r="K31" s="51">
        <f>+$F$19</f>
        <v>0.4</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94</v>
      </c>
      <c r="H32" s="26">
        <f t="shared" si="0"/>
        <v>0</v>
      </c>
      <c r="I32" s="27"/>
      <c r="J32" s="28"/>
      <c r="K32" s="25">
        <f t="shared" si="5"/>
        <v>94</v>
      </c>
      <c r="L32" s="26">
        <f t="shared" si="1"/>
        <v>0</v>
      </c>
      <c r="M32" s="27"/>
      <c r="N32" s="30">
        <f t="shared" si="2"/>
        <v>0</v>
      </c>
      <c r="O32" s="31" t="str">
        <f t="shared" si="3"/>
        <v/>
      </c>
      <c r="Q32" s="107"/>
      <c r="S32" s="107"/>
      <c r="U32" s="107"/>
      <c r="W32" s="107"/>
    </row>
    <row r="33" spans="2:23" x14ac:dyDescent="0.25">
      <c r="B33" s="33"/>
      <c r="C33" s="21"/>
      <c r="D33" s="22"/>
      <c r="E33" s="23"/>
      <c r="F33" s="24"/>
      <c r="G33" s="25">
        <f t="shared" si="6"/>
        <v>94</v>
      </c>
      <c r="H33" s="26">
        <f t="shared" si="0"/>
        <v>0</v>
      </c>
      <c r="I33" s="27"/>
      <c r="J33" s="28"/>
      <c r="K33" s="25">
        <f t="shared" si="5"/>
        <v>94</v>
      </c>
      <c r="L33" s="26">
        <f t="shared" si="1"/>
        <v>0</v>
      </c>
      <c r="M33" s="27"/>
      <c r="N33" s="30">
        <f t="shared" si="2"/>
        <v>0</v>
      </c>
      <c r="O33" s="31" t="str">
        <f t="shared" si="3"/>
        <v/>
      </c>
      <c r="Q33" s="107"/>
      <c r="S33" s="107"/>
      <c r="U33" s="107"/>
      <c r="W33" s="107"/>
    </row>
    <row r="34" spans="2:23" x14ac:dyDescent="0.25">
      <c r="B34" s="33"/>
      <c r="C34" s="21"/>
      <c r="D34" s="22"/>
      <c r="E34" s="23"/>
      <c r="F34" s="24"/>
      <c r="G34" s="25">
        <f t="shared" si="6"/>
        <v>94</v>
      </c>
      <c r="H34" s="26">
        <f t="shared" si="0"/>
        <v>0</v>
      </c>
      <c r="I34" s="27"/>
      <c r="J34" s="28"/>
      <c r="K34" s="25">
        <f t="shared" si="5"/>
        <v>94</v>
      </c>
      <c r="L34" s="26">
        <f t="shared" si="1"/>
        <v>0</v>
      </c>
      <c r="M34" s="27"/>
      <c r="N34" s="30">
        <f t="shared" si="2"/>
        <v>0</v>
      </c>
      <c r="O34" s="31" t="str">
        <f t="shared" si="3"/>
        <v/>
      </c>
      <c r="Q34" s="107"/>
      <c r="S34" s="107"/>
      <c r="U34" s="107"/>
      <c r="W34" s="107"/>
    </row>
    <row r="35" spans="2:23" x14ac:dyDescent="0.25">
      <c r="B35" s="33"/>
      <c r="C35" s="21"/>
      <c r="D35" s="22"/>
      <c r="E35" s="23"/>
      <c r="F35" s="24"/>
      <c r="G35" s="25">
        <f t="shared" si="6"/>
        <v>94</v>
      </c>
      <c r="H35" s="26">
        <f t="shared" si="0"/>
        <v>0</v>
      </c>
      <c r="I35" s="27"/>
      <c r="J35" s="28"/>
      <c r="K35" s="25">
        <f t="shared" si="5"/>
        <v>94</v>
      </c>
      <c r="L35" s="26">
        <f t="shared" si="1"/>
        <v>0</v>
      </c>
      <c r="M35" s="27"/>
      <c r="N35" s="30">
        <f t="shared" si="2"/>
        <v>0</v>
      </c>
      <c r="O35" s="31" t="str">
        <f t="shared" si="3"/>
        <v/>
      </c>
      <c r="Q35" s="107"/>
      <c r="S35" s="107"/>
      <c r="U35" s="107"/>
      <c r="W35" s="107"/>
    </row>
    <row r="36" spans="2:23" x14ac:dyDescent="0.25">
      <c r="B36" s="33"/>
      <c r="C36" s="21"/>
      <c r="D36" s="22"/>
      <c r="E36" s="23"/>
      <c r="F36" s="24"/>
      <c r="G36" s="25">
        <f t="shared" si="6"/>
        <v>94</v>
      </c>
      <c r="H36" s="26">
        <f t="shared" si="0"/>
        <v>0</v>
      </c>
      <c r="I36" s="27"/>
      <c r="J36" s="28"/>
      <c r="K36" s="25">
        <f t="shared" si="5"/>
        <v>94</v>
      </c>
      <c r="L36" s="26">
        <f t="shared" si="1"/>
        <v>0</v>
      </c>
      <c r="M36" s="27"/>
      <c r="N36" s="30">
        <f t="shared" si="2"/>
        <v>0</v>
      </c>
      <c r="O36" s="31" t="str">
        <f t="shared" si="3"/>
        <v/>
      </c>
      <c r="Q36" s="107"/>
      <c r="S36" s="107"/>
      <c r="U36" s="107"/>
      <c r="W36" s="107"/>
    </row>
    <row r="37" spans="2:23" x14ac:dyDescent="0.25">
      <c r="B37" s="33"/>
      <c r="C37" s="21"/>
      <c r="D37" s="22"/>
      <c r="E37" s="23"/>
      <c r="F37" s="24"/>
      <c r="G37" s="25">
        <f t="shared" si="6"/>
        <v>94</v>
      </c>
      <c r="H37" s="26">
        <f t="shared" si="0"/>
        <v>0</v>
      </c>
      <c r="I37" s="27"/>
      <c r="J37" s="28"/>
      <c r="K37" s="25">
        <f t="shared" si="5"/>
        <v>94</v>
      </c>
      <c r="L37" s="26">
        <f t="shared" si="1"/>
        <v>0</v>
      </c>
      <c r="M37" s="27"/>
      <c r="N37" s="30">
        <f t="shared" si="2"/>
        <v>0</v>
      </c>
      <c r="O37" s="31" t="str">
        <f t="shared" si="3"/>
        <v/>
      </c>
      <c r="Q37" s="107"/>
      <c r="S37" s="107"/>
      <c r="U37" s="107"/>
      <c r="W37" s="107"/>
    </row>
    <row r="38" spans="2:23" x14ac:dyDescent="0.25">
      <c r="B38" s="33"/>
      <c r="C38" s="21"/>
      <c r="D38" s="22"/>
      <c r="E38" s="23"/>
      <c r="F38" s="24"/>
      <c r="G38" s="25">
        <f t="shared" si="6"/>
        <v>94</v>
      </c>
      <c r="H38" s="26">
        <f t="shared" si="0"/>
        <v>0</v>
      </c>
      <c r="I38" s="27"/>
      <c r="J38" s="28"/>
      <c r="K38" s="25">
        <f t="shared" si="5"/>
        <v>94</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7.951760000000001</v>
      </c>
      <c r="I39" s="40"/>
      <c r="J39" s="41"/>
      <c r="K39" s="42"/>
      <c r="L39" s="39">
        <f>SUM(L23:L38)</f>
        <v>8.7814000000000014</v>
      </c>
      <c r="M39" s="40"/>
      <c r="N39" s="43">
        <f t="shared" si="2"/>
        <v>0.82964000000000038</v>
      </c>
      <c r="O39" s="44">
        <f t="shared" si="3"/>
        <v>0.10433413483304328</v>
      </c>
      <c r="Q39" s="107"/>
      <c r="R39" s="203"/>
      <c r="S39" s="107"/>
      <c r="T39" s="203"/>
      <c r="U39" s="107"/>
      <c r="V39" s="203"/>
      <c r="W39" s="107"/>
    </row>
    <row r="40" spans="2:23" ht="26.4" x14ac:dyDescent="0.25">
      <c r="B40" s="46" t="str">
        <f>+'USL (470)'!B40</f>
        <v>Deferral/Variance Account Disposition Rate Rider Class 1</v>
      </c>
      <c r="C40" s="21"/>
      <c r="D40" s="22" t="s">
        <v>58</v>
      </c>
      <c r="E40" s="23"/>
      <c r="F40" s="24">
        <f>'Proposed Rates'!D44</f>
        <v>6.1999999999999998E-3</v>
      </c>
      <c r="G40" s="186">
        <f>+$F$19</f>
        <v>0.4</v>
      </c>
      <c r="H40" s="26">
        <f>G40*F40</f>
        <v>2.48E-3</v>
      </c>
      <c r="I40" s="27"/>
      <c r="J40" s="28">
        <f>+'Proposed Rates'!E44</f>
        <v>-8.7800000000000003E-2</v>
      </c>
      <c r="K40" s="186">
        <f>+$F$19</f>
        <v>0.4</v>
      </c>
      <c r="L40" s="26">
        <f>K40*J40</f>
        <v>-3.5120000000000005E-2</v>
      </c>
      <c r="M40" s="27"/>
      <c r="N40" s="30">
        <f>L40-H40</f>
        <v>-3.7600000000000008E-2</v>
      </c>
      <c r="O40" s="31">
        <f>IF((H40)=0,"",(N40/H40))</f>
        <v>-15.161290322580648</v>
      </c>
      <c r="Q40" s="107"/>
      <c r="S40" s="107"/>
      <c r="U40" s="107"/>
      <c r="W40" s="107"/>
    </row>
    <row r="41" spans="2:23" ht="26.4" x14ac:dyDescent="0.25">
      <c r="B41" s="46" t="str">
        <f>+'USL (470)'!B41</f>
        <v>Deferral/Variance Account Disposition Rate Rider Class 2</v>
      </c>
      <c r="C41" s="21"/>
      <c r="D41" s="22" t="s">
        <v>58</v>
      </c>
      <c r="E41" s="23"/>
      <c r="F41" s="24">
        <f>'Proposed Rates'!D58</f>
        <v>6.7999999999999996E-3</v>
      </c>
      <c r="G41" s="186">
        <f>$F$19</f>
        <v>0.4</v>
      </c>
      <c r="H41" s="26">
        <f t="shared" ref="H41:H46" si="7">G41*F41</f>
        <v>2.7200000000000002E-3</v>
      </c>
      <c r="I41" s="47"/>
      <c r="J41" s="28">
        <f>+'Proposed Rates'!E58</f>
        <v>0</v>
      </c>
      <c r="K41" s="186">
        <f>$F$19</f>
        <v>0.4</v>
      </c>
      <c r="L41" s="26">
        <f t="shared" ref="L41:L46" si="8">K41*J41</f>
        <v>0</v>
      </c>
      <c r="M41" s="48"/>
      <c r="N41" s="30">
        <f t="shared" ref="N41:N46" si="9">L41-H41</f>
        <v>-2.7200000000000002E-3</v>
      </c>
      <c r="O41" s="31">
        <f t="shared" ref="O41:O65" si="10">IF((H41)=0,"",(N41/H41))</f>
        <v>-1</v>
      </c>
      <c r="Q41" s="107"/>
      <c r="S41" s="107"/>
      <c r="U41" s="107"/>
      <c r="W41" s="107"/>
    </row>
    <row r="42" spans="2:23" ht="39.6" x14ac:dyDescent="0.25">
      <c r="B42" s="46" t="str">
        <f>+'USL (470)'!B42</f>
        <v xml:space="preserve">Deferral/Variance Account Disposition Rate Rider -  Global Adjustment </v>
      </c>
      <c r="C42" s="21"/>
      <c r="D42" s="22" t="s">
        <v>20</v>
      </c>
      <c r="E42" s="23"/>
      <c r="F42" s="24">
        <f>'Proposed Rates'!D87</f>
        <v>0</v>
      </c>
      <c r="G42" s="25">
        <f t="shared" ref="G42:G44" si="11">$F$18</f>
        <v>94</v>
      </c>
      <c r="H42" s="26">
        <f t="shared" si="7"/>
        <v>0</v>
      </c>
      <c r="I42" s="47"/>
      <c r="J42" s="28"/>
      <c r="K42" s="25">
        <f t="shared" ref="K42" si="12">$F$18</f>
        <v>94</v>
      </c>
      <c r="L42" s="26">
        <f t="shared" si="8"/>
        <v>0</v>
      </c>
      <c r="M42" s="48"/>
      <c r="N42" s="30">
        <f t="shared" si="9"/>
        <v>0</v>
      </c>
      <c r="O42" s="31" t="str">
        <f t="shared" si="10"/>
        <v/>
      </c>
      <c r="Q42" s="107"/>
      <c r="S42" s="107"/>
      <c r="U42" s="107"/>
      <c r="W42" s="107"/>
    </row>
    <row r="43" spans="2:23" ht="39.6" x14ac:dyDescent="0.25">
      <c r="B43" s="46" t="str">
        <f>+'USL (470)'!B43</f>
        <v>Deferral / Variance Accounts Balances (excluding Global Adj.) - NON-WMP</v>
      </c>
      <c r="C43" s="21"/>
      <c r="D43" s="22" t="s">
        <v>58</v>
      </c>
      <c r="E43" s="23"/>
      <c r="F43" s="24">
        <f>'Proposed Rates'!D103</f>
        <v>-0.52110000000000001</v>
      </c>
      <c r="G43" s="186">
        <f>$F$19</f>
        <v>0.4</v>
      </c>
      <c r="H43" s="26">
        <f t="shared" si="7"/>
        <v>-0.20844000000000001</v>
      </c>
      <c r="I43" s="47"/>
      <c r="J43" s="28">
        <f>+'Proposed Rates'!E103</f>
        <v>-0.1789</v>
      </c>
      <c r="K43" s="186">
        <f>$F$19</f>
        <v>0.4</v>
      </c>
      <c r="L43" s="26">
        <f t="shared" si="8"/>
        <v>-7.1559999999999999E-2</v>
      </c>
      <c r="M43" s="48"/>
      <c r="N43" s="30">
        <f t="shared" si="9"/>
        <v>0.13688</v>
      </c>
      <c r="O43" s="31">
        <f t="shared" si="10"/>
        <v>-0.65668777585876026</v>
      </c>
      <c r="Q43" s="107"/>
      <c r="S43" s="107"/>
      <c r="U43" s="107"/>
      <c r="W43" s="107"/>
    </row>
    <row r="44" spans="2:23" ht="39.6" x14ac:dyDescent="0.25">
      <c r="B44" s="46" t="s">
        <v>125</v>
      </c>
      <c r="C44" s="21"/>
      <c r="D44" s="22" t="s">
        <v>20</v>
      </c>
      <c r="E44" s="23"/>
      <c r="F44" s="24">
        <f>+'Proposed Rates'!D117</f>
        <v>2.7E-4</v>
      </c>
      <c r="G44" s="25">
        <f t="shared" si="11"/>
        <v>94</v>
      </c>
      <c r="H44" s="26">
        <f t="shared" si="7"/>
        <v>2.538E-2</v>
      </c>
      <c r="I44" s="226"/>
      <c r="J44" s="223">
        <f>+'Proposed Rates'!E117</f>
        <v>0</v>
      </c>
      <c r="K44" s="25">
        <f t="shared" ref="K44" si="13">$F$18</f>
        <v>94</v>
      </c>
      <c r="L44" s="26">
        <f t="shared" si="8"/>
        <v>0</v>
      </c>
      <c r="M44" s="226"/>
      <c r="N44" s="30">
        <f t="shared" si="9"/>
        <v>-2.538E-2</v>
      </c>
      <c r="O44" s="31">
        <f t="shared" si="10"/>
        <v>-1</v>
      </c>
      <c r="Q44" s="107"/>
      <c r="S44" s="107"/>
      <c r="U44" s="107"/>
      <c r="W44" s="107"/>
    </row>
    <row r="45" spans="2:23" x14ac:dyDescent="0.25">
      <c r="B45" s="49" t="s">
        <v>25</v>
      </c>
      <c r="C45" s="21"/>
      <c r="D45" s="22" t="s">
        <v>58</v>
      </c>
      <c r="E45" s="23"/>
      <c r="F45" s="50">
        <f>'Proposed Rates'!D132</f>
        <v>1.9550000000000001E-2</v>
      </c>
      <c r="G45" s="51">
        <f>+$F$19</f>
        <v>0.4</v>
      </c>
      <c r="H45" s="26">
        <f>G45*F45</f>
        <v>7.8200000000000006E-3</v>
      </c>
      <c r="I45" s="27"/>
      <c r="J45" s="52">
        <f>'Proposed Rates'!E132</f>
        <v>1.77E-2</v>
      </c>
      <c r="K45" s="51">
        <f>+$F$19</f>
        <v>0.4</v>
      </c>
      <c r="L45" s="26">
        <f>K45*J45</f>
        <v>7.0800000000000004E-3</v>
      </c>
      <c r="M45" s="27"/>
      <c r="N45" s="30">
        <f>L45-H45</f>
        <v>-7.4000000000000021E-4</v>
      </c>
      <c r="O45" s="31">
        <f>IF((H45)=0,"",(N45/H45))</f>
        <v>-9.4629156010230198E-2</v>
      </c>
      <c r="Q45" s="107"/>
      <c r="S45" s="107"/>
      <c r="U45" s="107"/>
      <c r="W45" s="107"/>
    </row>
    <row r="46" spans="2:23" x14ac:dyDescent="0.25">
      <c r="B46" s="49" t="s">
        <v>26</v>
      </c>
      <c r="C46" s="21"/>
      <c r="D46" s="22"/>
      <c r="E46" s="23"/>
      <c r="F46" s="53">
        <f>IF(ISBLANK(D16)=TRUE, 0, IF(D16="TOU", 0.65*$F$57+0.17*$F$58+0.18*$F$59, IF(AND(D16="non-TOU", G61&gt;0), F61,F60)))</f>
        <v>8.2160000000000011E-2</v>
      </c>
      <c r="G46" s="54">
        <f>$F$18*(1+$F$76)-$F$18</f>
        <v>3.1490000000000009</v>
      </c>
      <c r="H46" s="26">
        <f t="shared" si="7"/>
        <v>0.25872184000000009</v>
      </c>
      <c r="I46" s="27"/>
      <c r="J46" s="55">
        <f>0.65*$J$57+0.17*$J$58+0.18*$J$59</f>
        <v>8.2160000000000011E-2</v>
      </c>
      <c r="K46" s="54">
        <f>$F$18*(1+$J$76)-$F$18</f>
        <v>3.1490000000000009</v>
      </c>
      <c r="L46" s="26">
        <f t="shared" si="8"/>
        <v>0.25872184000000009</v>
      </c>
      <c r="M46" s="27"/>
      <c r="N46" s="30">
        <f t="shared" si="9"/>
        <v>0</v>
      </c>
      <c r="O46" s="31">
        <f t="shared" si="10"/>
        <v>0</v>
      </c>
      <c r="Q46" s="107"/>
      <c r="S46" s="107"/>
      <c r="U46" s="107"/>
      <c r="W46" s="107"/>
    </row>
    <row r="47" spans="2:23" x14ac:dyDescent="0.25">
      <c r="B47" s="49" t="s">
        <v>27</v>
      </c>
      <c r="C47" s="21"/>
      <c r="D47" s="22" t="s">
        <v>17</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6.4" x14ac:dyDescent="0.25">
      <c r="B48" s="56" t="s">
        <v>28</v>
      </c>
      <c r="C48" s="57"/>
      <c r="D48" s="57"/>
      <c r="E48" s="57"/>
      <c r="F48" s="58"/>
      <c r="G48" s="59"/>
      <c r="H48" s="60">
        <f>SUM(H40:H47)+H39</f>
        <v>8.0404418400000015</v>
      </c>
      <c r="I48" s="40"/>
      <c r="J48" s="59"/>
      <c r="K48" s="61"/>
      <c r="L48" s="60">
        <f>SUM(L40:L47)+L39</f>
        <v>8.9405218400000024</v>
      </c>
      <c r="M48" s="40"/>
      <c r="N48" s="43">
        <f t="shared" ref="N48:N65" si="14">L48-H48</f>
        <v>0.90008000000000088</v>
      </c>
      <c r="O48" s="44">
        <f t="shared" si="10"/>
        <v>0.11194409684331486</v>
      </c>
      <c r="Q48" s="107"/>
      <c r="S48" s="107"/>
      <c r="U48" s="107"/>
      <c r="W48" s="107"/>
    </row>
    <row r="49" spans="2:23" x14ac:dyDescent="0.25">
      <c r="B49" s="27" t="s">
        <v>29</v>
      </c>
      <c r="C49" s="27"/>
      <c r="D49" s="62" t="s">
        <v>58</v>
      </c>
      <c r="E49" s="63"/>
      <c r="F49" s="28">
        <f>'Proposed Rates'!D162</f>
        <v>2.0680999999999998</v>
      </c>
      <c r="G49" s="160">
        <f>+$F$19</f>
        <v>0.4</v>
      </c>
      <c r="H49" s="26">
        <f>G49*F49</f>
        <v>0.82723999999999998</v>
      </c>
      <c r="I49" s="27"/>
      <c r="J49" s="28">
        <f>'Proposed Rates'!E162</f>
        <v>2.1019000000000001</v>
      </c>
      <c r="K49" s="160">
        <f>+$F$19</f>
        <v>0.4</v>
      </c>
      <c r="L49" s="26">
        <f>K49*J49</f>
        <v>0.84076000000000006</v>
      </c>
      <c r="M49" s="27"/>
      <c r="N49" s="30">
        <f t="shared" si="14"/>
        <v>1.3520000000000088E-2</v>
      </c>
      <c r="O49" s="31">
        <f t="shared" si="10"/>
        <v>1.6343503699047541E-2</v>
      </c>
      <c r="Q49" s="107"/>
      <c r="S49" s="107"/>
      <c r="U49" s="107"/>
      <c r="W49" s="107"/>
    </row>
    <row r="50" spans="2:23" ht="26.4" x14ac:dyDescent="0.25">
      <c r="B50" s="66" t="s">
        <v>30</v>
      </c>
      <c r="C50" s="27"/>
      <c r="D50" s="62" t="s">
        <v>58</v>
      </c>
      <c r="E50" s="63"/>
      <c r="F50" s="28">
        <f>'Proposed Rates'!D177</f>
        <v>1.3501000000000001</v>
      </c>
      <c r="G50" s="160">
        <f>G49</f>
        <v>0.4</v>
      </c>
      <c r="H50" s="26">
        <f>G50*F50</f>
        <v>0.54004000000000008</v>
      </c>
      <c r="I50" s="27"/>
      <c r="J50" s="28">
        <f>'Proposed Rates'!E177</f>
        <v>1.3673999999999999</v>
      </c>
      <c r="K50" s="160">
        <f>K49</f>
        <v>0.4</v>
      </c>
      <c r="L50" s="26">
        <f>K50*J50</f>
        <v>0.54696</v>
      </c>
      <c r="M50" s="27"/>
      <c r="N50" s="30">
        <f t="shared" si="14"/>
        <v>6.9199999999999262E-3</v>
      </c>
      <c r="O50" s="31">
        <f t="shared" si="10"/>
        <v>1.2813865639582115E-2</v>
      </c>
      <c r="Q50" s="107"/>
      <c r="S50" s="107"/>
      <c r="U50" s="107"/>
      <c r="W50" s="107"/>
    </row>
    <row r="51" spans="2:23" ht="26.4" x14ac:dyDescent="0.25">
      <c r="B51" s="56" t="s">
        <v>31</v>
      </c>
      <c r="C51" s="35"/>
      <c r="D51" s="35"/>
      <c r="E51" s="35"/>
      <c r="F51" s="67"/>
      <c r="G51" s="59"/>
      <c r="H51" s="60">
        <f>SUM(H48:H50)</f>
        <v>9.4077218400000007</v>
      </c>
      <c r="I51" s="68"/>
      <c r="J51" s="69"/>
      <c r="K51" s="59"/>
      <c r="L51" s="60">
        <f>SUM(L48:L50)</f>
        <v>10.328241840000002</v>
      </c>
      <c r="M51" s="68"/>
      <c r="N51" s="43">
        <f t="shared" si="14"/>
        <v>0.92052000000000156</v>
      </c>
      <c r="O51" s="44">
        <f t="shared" si="10"/>
        <v>9.7847280739754683E-2</v>
      </c>
      <c r="Q51" s="102"/>
      <c r="S51" s="102"/>
      <c r="U51" s="102"/>
      <c r="W51" s="102"/>
    </row>
    <row r="52" spans="2:23" ht="26.4" x14ac:dyDescent="0.25">
      <c r="B52" s="71" t="s">
        <v>32</v>
      </c>
      <c r="C52" s="21"/>
      <c r="D52" s="22" t="s">
        <v>20</v>
      </c>
      <c r="E52" s="23"/>
      <c r="F52" s="72">
        <f>'Proposed Rates'!D186</f>
        <v>3.5999999999999999E-3</v>
      </c>
      <c r="G52" s="64">
        <f>+$F$18+G46</f>
        <v>97.149000000000001</v>
      </c>
      <c r="H52" s="73">
        <f t="shared" ref="H52:H59" si="15">G52*F52</f>
        <v>0.3497364</v>
      </c>
      <c r="I52" s="27"/>
      <c r="J52" s="72">
        <f>F52</f>
        <v>3.5999999999999999E-3</v>
      </c>
      <c r="K52" s="64">
        <f>+$F$18+K46</f>
        <v>97.149000000000001</v>
      </c>
      <c r="L52" s="73">
        <f t="shared" ref="L52:L59" si="16">K52*J52</f>
        <v>0.3497364</v>
      </c>
      <c r="M52" s="27"/>
      <c r="N52" s="30">
        <f t="shared" si="14"/>
        <v>0</v>
      </c>
      <c r="O52" s="74">
        <f t="shared" si="10"/>
        <v>0</v>
      </c>
      <c r="Q52" s="107"/>
      <c r="S52" s="107"/>
      <c r="U52" s="107"/>
      <c r="W52" s="107"/>
    </row>
    <row r="53" spans="2:23" ht="26.4" x14ac:dyDescent="0.25">
      <c r="B53" s="71" t="s">
        <v>33</v>
      </c>
      <c r="C53" s="21"/>
      <c r="D53" s="22" t="s">
        <v>20</v>
      </c>
      <c r="E53" s="23"/>
      <c r="F53" s="72">
        <f>'Proposed Rates'!D191</f>
        <v>2.9999999999999997E-4</v>
      </c>
      <c r="G53" s="64">
        <f>+G52</f>
        <v>97.149000000000001</v>
      </c>
      <c r="H53" s="73">
        <f t="shared" si="15"/>
        <v>2.9144699999999999E-2</v>
      </c>
      <c r="I53" s="27"/>
      <c r="J53" s="72">
        <f>F53</f>
        <v>2.9999999999999997E-4</v>
      </c>
      <c r="K53" s="64">
        <f>+K52</f>
        <v>97.149000000000001</v>
      </c>
      <c r="L53" s="73">
        <f t="shared" si="16"/>
        <v>2.9144699999999999E-2</v>
      </c>
      <c r="M53" s="27"/>
      <c r="N53" s="30">
        <f t="shared" si="14"/>
        <v>0</v>
      </c>
      <c r="O53" s="74">
        <f t="shared" si="10"/>
        <v>0</v>
      </c>
      <c r="Q53" s="107"/>
      <c r="S53" s="107"/>
      <c r="U53" s="107"/>
      <c r="W53" s="107"/>
    </row>
    <row r="54" spans="2:23" x14ac:dyDescent="0.25">
      <c r="B54" s="21" t="s">
        <v>34</v>
      </c>
      <c r="C54" s="21"/>
      <c r="D54" s="22" t="s">
        <v>17</v>
      </c>
      <c r="E54" s="23"/>
      <c r="F54" s="72">
        <f>'Proposed Rates'!D196</f>
        <v>0.25</v>
      </c>
      <c r="G54" s="25">
        <v>1</v>
      </c>
      <c r="H54" s="73">
        <f t="shared" si="15"/>
        <v>0.25</v>
      </c>
      <c r="I54" s="27"/>
      <c r="J54" s="72">
        <f>'Proposed Rates'!E196</f>
        <v>0.25</v>
      </c>
      <c r="K54" s="29">
        <v>1</v>
      </c>
      <c r="L54" s="73">
        <f t="shared" si="16"/>
        <v>0.25</v>
      </c>
      <c r="M54" s="27"/>
      <c r="N54" s="30">
        <f t="shared" si="14"/>
        <v>0</v>
      </c>
      <c r="O54" s="74">
        <f t="shared" si="10"/>
        <v>0</v>
      </c>
      <c r="Q54" s="107"/>
      <c r="S54" s="107"/>
      <c r="U54" s="107"/>
      <c r="W54" s="107"/>
    </row>
    <row r="55" spans="2:23" x14ac:dyDescent="0.25">
      <c r="B55" s="21" t="s">
        <v>120</v>
      </c>
      <c r="C55" s="21"/>
      <c r="D55" s="22"/>
      <c r="E55" s="23"/>
      <c r="F55" s="72">
        <f>'Proposed Rates'!D221</f>
        <v>0</v>
      </c>
      <c r="G55" s="64">
        <f>G53</f>
        <v>97.149000000000001</v>
      </c>
      <c r="H55" s="73">
        <f>G55*F55</f>
        <v>0</v>
      </c>
      <c r="I55" s="27"/>
      <c r="J55" s="72">
        <f>F55</f>
        <v>0</v>
      </c>
      <c r="K55" s="64">
        <f>K53</f>
        <v>97.149000000000001</v>
      </c>
      <c r="L55" s="73">
        <f>K55*J55</f>
        <v>0</v>
      </c>
      <c r="M55" s="27"/>
      <c r="N55" s="30"/>
      <c r="O55" s="74"/>
      <c r="Q55" s="107"/>
      <c r="S55" s="107"/>
      <c r="U55" s="107"/>
      <c r="W55" s="107"/>
    </row>
    <row r="56" spans="2:23" x14ac:dyDescent="0.25">
      <c r="B56" s="21" t="s">
        <v>35</v>
      </c>
      <c r="C56" s="21"/>
      <c r="D56" s="22"/>
      <c r="E56" s="23"/>
      <c r="F56" s="72">
        <f>'Proposed Rates'!D216</f>
        <v>6.94E-3</v>
      </c>
      <c r="G56" s="75">
        <f>$F$18</f>
        <v>94</v>
      </c>
      <c r="H56" s="73">
        <f t="shared" si="15"/>
        <v>0.65236000000000005</v>
      </c>
      <c r="I56" s="27"/>
      <c r="J56" s="72">
        <f>+F56</f>
        <v>6.94E-3</v>
      </c>
      <c r="K56" s="76">
        <f>$F$18</f>
        <v>94</v>
      </c>
      <c r="L56" s="73">
        <f t="shared" si="16"/>
        <v>0.65236000000000005</v>
      </c>
      <c r="M56" s="27"/>
      <c r="N56" s="30">
        <f t="shared" si="14"/>
        <v>0</v>
      </c>
      <c r="O56" s="74">
        <f t="shared" si="10"/>
        <v>0</v>
      </c>
      <c r="Q56" s="107"/>
      <c r="S56" s="107"/>
      <c r="U56" s="107"/>
      <c r="W56" s="107"/>
    </row>
    <row r="57" spans="2:23" x14ac:dyDescent="0.25">
      <c r="B57" s="49" t="s">
        <v>36</v>
      </c>
      <c r="C57" s="21"/>
      <c r="D57" s="22"/>
      <c r="E57" s="23"/>
      <c r="F57" s="72">
        <f>'Proposed Rates'!D226</f>
        <v>6.5000000000000002E-2</v>
      </c>
      <c r="G57" s="77">
        <f>0.65*$F$18</f>
        <v>61.1</v>
      </c>
      <c r="H57" s="73">
        <f t="shared" si="15"/>
        <v>3.9715000000000003</v>
      </c>
      <c r="I57" s="27"/>
      <c r="J57" s="72">
        <f>F57</f>
        <v>6.5000000000000002E-2</v>
      </c>
      <c r="K57" s="77">
        <f>$G$57</f>
        <v>61.1</v>
      </c>
      <c r="L57" s="73">
        <f t="shared" si="16"/>
        <v>3.9715000000000003</v>
      </c>
      <c r="M57" s="27"/>
      <c r="N57" s="30">
        <f t="shared" si="14"/>
        <v>0</v>
      </c>
      <c r="O57" s="74">
        <f t="shared" si="10"/>
        <v>0</v>
      </c>
      <c r="Q57" s="107"/>
      <c r="S57" s="107"/>
      <c r="U57" s="107"/>
      <c r="W57" s="107"/>
    </row>
    <row r="58" spans="2:23" x14ac:dyDescent="0.25">
      <c r="B58" s="49" t="s">
        <v>37</v>
      </c>
      <c r="C58" s="21"/>
      <c r="D58" s="22"/>
      <c r="E58" s="23"/>
      <c r="F58" s="72">
        <f>'Proposed Rates'!D227</f>
        <v>9.5000000000000001E-2</v>
      </c>
      <c r="G58" s="77">
        <f>0.17*$F$18</f>
        <v>15.98</v>
      </c>
      <c r="H58" s="73">
        <f t="shared" si="15"/>
        <v>1.5181</v>
      </c>
      <c r="I58" s="27"/>
      <c r="J58" s="72">
        <f>F58</f>
        <v>9.5000000000000001E-2</v>
      </c>
      <c r="K58" s="77">
        <f>$G$58</f>
        <v>15.98</v>
      </c>
      <c r="L58" s="73">
        <f t="shared" si="16"/>
        <v>1.5181</v>
      </c>
      <c r="M58" s="27"/>
      <c r="N58" s="30">
        <f t="shared" si="14"/>
        <v>0</v>
      </c>
      <c r="O58" s="74">
        <f t="shared" si="10"/>
        <v>0</v>
      </c>
      <c r="Q58" s="107"/>
      <c r="S58" s="107"/>
      <c r="U58" s="107"/>
      <c r="W58" s="107"/>
    </row>
    <row r="59" spans="2:23" x14ac:dyDescent="0.25">
      <c r="B59" s="11" t="s">
        <v>38</v>
      </c>
      <c r="C59" s="21"/>
      <c r="D59" s="22"/>
      <c r="E59" s="23"/>
      <c r="F59" s="72">
        <f>'Proposed Rates'!D228</f>
        <v>0.13200000000000001</v>
      </c>
      <c r="G59" s="77">
        <f>0.18*$F$18</f>
        <v>16.919999999999998</v>
      </c>
      <c r="H59" s="73">
        <f t="shared" si="15"/>
        <v>2.2334399999999999</v>
      </c>
      <c r="I59" s="27"/>
      <c r="J59" s="72">
        <f>F59</f>
        <v>0.13200000000000001</v>
      </c>
      <c r="K59" s="77">
        <f>$G$59</f>
        <v>16.919999999999998</v>
      </c>
      <c r="L59" s="73">
        <f t="shared" si="16"/>
        <v>2.2334399999999999</v>
      </c>
      <c r="M59" s="27"/>
      <c r="N59" s="30">
        <f t="shared" si="14"/>
        <v>0</v>
      </c>
      <c r="O59" s="74">
        <f t="shared" si="10"/>
        <v>0</v>
      </c>
      <c r="Q59" s="107"/>
      <c r="S59" s="107"/>
      <c r="U59" s="107"/>
      <c r="W59" s="107"/>
    </row>
    <row r="60" spans="2:23" s="85" customFormat="1" x14ac:dyDescent="0.25">
      <c r="B60" s="78" t="s">
        <v>39</v>
      </c>
      <c r="C60" s="79"/>
      <c r="D60" s="80"/>
      <c r="E60" s="81"/>
      <c r="F60" s="72">
        <f>'Proposed Rates'!D229</f>
        <v>7.6999999999999999E-2</v>
      </c>
      <c r="G60" s="82">
        <f>IF(AND($Q$1=1, F18&gt;=600), 600, IF(AND($Q$1=1, AND(F18&lt;600, F18&gt;=0)), F18, IF(AND($Q$1=2, F18&gt;=1000), 1000, IF(AND($Q$1=2, AND(F18&lt;1000, F18&gt;=0)), F18))))</f>
        <v>94</v>
      </c>
      <c r="H60" s="73">
        <f>G60*F60</f>
        <v>7.2379999999999995</v>
      </c>
      <c r="I60" s="83"/>
      <c r="J60" s="72">
        <f>F60</f>
        <v>7.6999999999999999E-2</v>
      </c>
      <c r="K60" s="82">
        <f>$G$60</f>
        <v>94</v>
      </c>
      <c r="L60" s="73">
        <f>K60*J60</f>
        <v>7.2379999999999995</v>
      </c>
      <c r="M60" s="83"/>
      <c r="N60" s="84">
        <f t="shared" si="14"/>
        <v>0</v>
      </c>
      <c r="O60" s="74">
        <f t="shared" si="10"/>
        <v>0</v>
      </c>
      <c r="Q60" s="143"/>
      <c r="R60" s="204"/>
      <c r="S60" s="143"/>
      <c r="T60" s="204"/>
      <c r="U60" s="143"/>
      <c r="V60" s="204"/>
      <c r="W60" s="143"/>
    </row>
    <row r="61" spans="2:23" s="85" customFormat="1" ht="13.8" thickBot="1" x14ac:dyDescent="0.3">
      <c r="B61" s="78" t="s">
        <v>40</v>
      </c>
      <c r="C61" s="79"/>
      <c r="D61" s="80"/>
      <c r="E61" s="81"/>
      <c r="F61" s="72">
        <f>'Proposed Rates'!D230</f>
        <v>0.09</v>
      </c>
      <c r="G61" s="82">
        <f>IF(AND($Q$1=1, F18&gt;=600), F18-600, IF(AND($Q$1=1, AND(F18&lt;600, F18&gt;=0)), 0, IF(AND($Q$1=2, F18&gt;=1000), F18-1000, IF(AND($Q$1=2, AND(F18&lt;1000, F18&gt;=0)), 0))))</f>
        <v>0</v>
      </c>
      <c r="H61" s="73">
        <f>G61*F61</f>
        <v>0</v>
      </c>
      <c r="I61" s="83"/>
      <c r="J61" s="72">
        <f>F61</f>
        <v>0.09</v>
      </c>
      <c r="K61" s="82">
        <f>$G$61</f>
        <v>0</v>
      </c>
      <c r="L61" s="73">
        <f>K61*J61</f>
        <v>0</v>
      </c>
      <c r="M61" s="83"/>
      <c r="N61" s="84">
        <f t="shared" si="14"/>
        <v>0</v>
      </c>
      <c r="O61" s="74" t="str">
        <f t="shared" si="10"/>
        <v/>
      </c>
      <c r="Q61" s="143"/>
      <c r="R61" s="204"/>
      <c r="S61" s="143"/>
      <c r="T61" s="204"/>
      <c r="U61" s="143"/>
      <c r="V61" s="204"/>
      <c r="W61" s="143"/>
    </row>
    <row r="62" spans="2:23" ht="8.25" customHeight="1" thickBot="1" x14ac:dyDescent="0.3">
      <c r="B62" s="86"/>
      <c r="C62" s="87"/>
      <c r="D62" s="88"/>
      <c r="E62" s="87"/>
      <c r="F62" s="144"/>
      <c r="G62" s="90"/>
      <c r="H62" s="91"/>
      <c r="I62" s="92"/>
      <c r="J62" s="89"/>
      <c r="K62" s="93"/>
      <c r="L62" s="91"/>
      <c r="M62" s="92"/>
      <c r="N62" s="94"/>
      <c r="O62" s="95"/>
      <c r="Q62" s="107"/>
      <c r="S62" s="107"/>
      <c r="U62" s="107"/>
      <c r="W62" s="107"/>
    </row>
    <row r="63" spans="2:23" x14ac:dyDescent="0.25">
      <c r="B63" s="124" t="s">
        <v>44</v>
      </c>
      <c r="C63" s="79"/>
      <c r="D63" s="79"/>
      <c r="E63" s="21"/>
      <c r="F63" s="97"/>
      <c r="G63" s="98"/>
      <c r="H63" s="274">
        <f>SUM(H52:H59,H51)</f>
        <v>18.412002940000001</v>
      </c>
      <c r="I63" s="277"/>
      <c r="J63" s="268"/>
      <c r="K63" s="101"/>
      <c r="L63" s="99">
        <f>SUM(L52:L59,L51)</f>
        <v>19.332522940000004</v>
      </c>
      <c r="M63" s="277"/>
      <c r="N63" s="254">
        <f t="shared" ref="N63" si="17">L63-H63</f>
        <v>0.92052000000000334</v>
      </c>
      <c r="O63" s="104">
        <f t="shared" ref="O63" si="18">IF((H63)=0,"",(N63/H63))</f>
        <v>4.9995647024375464E-2</v>
      </c>
      <c r="Q63" s="102"/>
      <c r="S63" s="102"/>
      <c r="U63" s="102"/>
      <c r="W63" s="102"/>
    </row>
    <row r="64" spans="2:23" x14ac:dyDescent="0.25">
      <c r="B64" s="132" t="s">
        <v>42</v>
      </c>
      <c r="C64" s="79"/>
      <c r="D64" s="79"/>
      <c r="E64" s="21"/>
      <c r="F64" s="106">
        <v>0.13</v>
      </c>
      <c r="G64" s="107"/>
      <c r="H64" s="108">
        <f>H63*F64</f>
        <v>2.3935603822</v>
      </c>
      <c r="I64" s="252"/>
      <c r="J64" s="110">
        <v>0.13</v>
      </c>
      <c r="K64" s="109"/>
      <c r="L64" s="270">
        <f>L63*J64</f>
        <v>2.5132279822000005</v>
      </c>
      <c r="M64" s="252"/>
      <c r="N64" s="113">
        <f t="shared" si="14"/>
        <v>0.11966760000000054</v>
      </c>
      <c r="O64" s="114">
        <f t="shared" si="10"/>
        <v>4.9995647024375513E-2</v>
      </c>
      <c r="Q64" s="112"/>
      <c r="S64" s="112"/>
      <c r="U64" s="112"/>
      <c r="W64" s="112"/>
    </row>
    <row r="65" spans="2:23" x14ac:dyDescent="0.25">
      <c r="B65" s="258" t="s">
        <v>43</v>
      </c>
      <c r="C65" s="79"/>
      <c r="D65" s="79"/>
      <c r="E65" s="21"/>
      <c r="F65" s="116"/>
      <c r="G65" s="107"/>
      <c r="H65" s="99">
        <f>H63+H64</f>
        <v>20.805563322200001</v>
      </c>
      <c r="I65" s="252"/>
      <c r="J65" s="109"/>
      <c r="K65" s="109"/>
      <c r="L65" s="263">
        <f>L63+L64</f>
        <v>21.845750922200004</v>
      </c>
      <c r="M65" s="252"/>
      <c r="N65" s="103">
        <f t="shared" si="14"/>
        <v>1.040187600000003</v>
      </c>
      <c r="O65" s="104">
        <f t="shared" si="10"/>
        <v>4.9995647024375423E-2</v>
      </c>
      <c r="Q65" s="112"/>
      <c r="S65" s="112"/>
      <c r="U65" s="112"/>
      <c r="W65" s="112"/>
    </row>
    <row r="66" spans="2:23" x14ac:dyDescent="0.25">
      <c r="B66" s="249" t="s">
        <v>137</v>
      </c>
      <c r="C66" s="21"/>
      <c r="D66" s="21"/>
      <c r="E66" s="21"/>
      <c r="F66" s="266">
        <v>-0.08</v>
      </c>
      <c r="G66" s="107"/>
      <c r="H66" s="217">
        <f>F66*H63</f>
        <v>-1.4729602352000002</v>
      </c>
      <c r="I66" s="252"/>
      <c r="J66" s="266">
        <v>-0.08</v>
      </c>
      <c r="K66" s="248"/>
      <c r="L66" s="217">
        <f>J66*L63</f>
        <v>-1.5466018352000004</v>
      </c>
      <c r="M66" s="252"/>
      <c r="N66" s="257">
        <f t="shared" ref="N66:N67" si="19">L66-H66</f>
        <v>-7.3641600000000196E-2</v>
      </c>
      <c r="O66" s="114">
        <f t="shared" ref="O66:O67" si="20">IF((H66)=0,"",(N66/H66))</f>
        <v>4.9995647024375409E-2</v>
      </c>
      <c r="Q66" s="112"/>
      <c r="S66" s="112"/>
      <c r="U66" s="112"/>
      <c r="W66" s="112"/>
    </row>
    <row r="67" spans="2:23" ht="13.8" thickBot="1" x14ac:dyDescent="0.3">
      <c r="B67" s="308" t="s">
        <v>138</v>
      </c>
      <c r="C67" s="308"/>
      <c r="D67" s="308"/>
      <c r="E67" s="21"/>
      <c r="F67" s="256"/>
      <c r="G67" s="107"/>
      <c r="H67" s="275">
        <f>SUM(H65:H66)</f>
        <v>19.332603087000003</v>
      </c>
      <c r="I67" s="276"/>
      <c r="J67" s="253"/>
      <c r="K67" s="248"/>
      <c r="L67" s="275">
        <f>SUM(L65:L66)</f>
        <v>20.299149087000004</v>
      </c>
      <c r="M67" s="276"/>
      <c r="N67" s="103">
        <f t="shared" si="19"/>
        <v>0.96654600000000102</v>
      </c>
      <c r="O67" s="104">
        <f t="shared" si="20"/>
        <v>4.9995647024375332E-2</v>
      </c>
      <c r="Q67" s="112"/>
      <c r="S67" s="112"/>
      <c r="U67" s="112"/>
      <c r="W67" s="112"/>
    </row>
    <row r="68" spans="2:23" s="85" customFormat="1" ht="8.25" customHeight="1" thickBot="1" x14ac:dyDescent="0.3">
      <c r="B68" s="117"/>
      <c r="C68" s="118"/>
      <c r="D68" s="119"/>
      <c r="E68" s="118"/>
      <c r="F68" s="89"/>
      <c r="G68" s="120"/>
      <c r="H68" s="91"/>
      <c r="I68" s="121"/>
      <c r="J68" s="89"/>
      <c r="K68" s="122"/>
      <c r="L68" s="91"/>
      <c r="M68" s="121"/>
      <c r="N68" s="123"/>
      <c r="O68" s="95"/>
      <c r="Q68" s="143"/>
      <c r="R68" s="204"/>
      <c r="S68" s="143"/>
      <c r="T68" s="204"/>
      <c r="U68" s="143"/>
      <c r="V68" s="204"/>
      <c r="W68" s="143"/>
    </row>
    <row r="69" spans="2:23" s="85" customFormat="1" x14ac:dyDescent="0.25">
      <c r="B69" s="124" t="s">
        <v>44</v>
      </c>
      <c r="C69" s="79"/>
      <c r="D69" s="79"/>
      <c r="E69" s="79"/>
      <c r="F69" s="273"/>
      <c r="G69" s="126"/>
      <c r="H69" s="127">
        <f>SUM(H60:H61,H51,H52:H56)</f>
        <v>17.926962940000003</v>
      </c>
      <c r="I69" s="128"/>
      <c r="J69" s="129"/>
      <c r="K69" s="129"/>
      <c r="L69" s="127">
        <f>SUM(L60:L61,L51,L52:L56)</f>
        <v>18.847482940000006</v>
      </c>
      <c r="M69" s="278"/>
      <c r="N69" s="131">
        <f t="shared" ref="N69:N71" si="21">L69-H69</f>
        <v>0.92052000000000334</v>
      </c>
      <c r="O69" s="104">
        <f t="shared" ref="O69:O71" si="22">IF((H69)=0,"",(N69/H69))</f>
        <v>5.1348351814019158E-2</v>
      </c>
      <c r="Q69" s="130"/>
      <c r="R69" s="204"/>
      <c r="S69" s="130"/>
      <c r="T69" s="204"/>
      <c r="U69" s="130"/>
      <c r="V69" s="204"/>
      <c r="W69" s="130"/>
    </row>
    <row r="70" spans="2:23" s="85" customFormat="1" x14ac:dyDescent="0.25">
      <c r="B70" s="132" t="s">
        <v>42</v>
      </c>
      <c r="C70" s="79"/>
      <c r="D70" s="79"/>
      <c r="E70" s="79"/>
      <c r="F70" s="133">
        <v>0.13</v>
      </c>
      <c r="G70" s="126"/>
      <c r="H70" s="134">
        <f>H69*F70</f>
        <v>2.3305051822000005</v>
      </c>
      <c r="I70" s="135"/>
      <c r="J70" s="136">
        <v>0.13</v>
      </c>
      <c r="K70" s="137"/>
      <c r="L70" s="138">
        <f>L69*J70</f>
        <v>2.450172782200001</v>
      </c>
      <c r="M70" s="139"/>
      <c r="N70" s="140">
        <f t="shared" si="21"/>
        <v>0.11966760000000054</v>
      </c>
      <c r="O70" s="114">
        <f t="shared" si="22"/>
        <v>5.13483518140192E-2</v>
      </c>
      <c r="Q70" s="139"/>
      <c r="R70" s="204"/>
      <c r="S70" s="139"/>
      <c r="T70" s="204"/>
      <c r="U70" s="139"/>
      <c r="V70" s="204"/>
      <c r="W70" s="139"/>
    </row>
    <row r="71" spans="2:23" s="85" customFormat="1" x14ac:dyDescent="0.25">
      <c r="B71" s="258" t="s">
        <v>43</v>
      </c>
      <c r="C71" s="79"/>
      <c r="D71" s="79"/>
      <c r="E71" s="79"/>
      <c r="F71" s="142"/>
      <c r="G71" s="143"/>
      <c r="H71" s="127">
        <f>H69+H70</f>
        <v>20.257468122200002</v>
      </c>
      <c r="I71" s="135"/>
      <c r="J71" s="135"/>
      <c r="K71" s="135"/>
      <c r="L71" s="211">
        <f>L69+L70</f>
        <v>21.297655722200005</v>
      </c>
      <c r="M71" s="139"/>
      <c r="N71" s="131">
        <f t="shared" si="21"/>
        <v>1.040187600000003</v>
      </c>
      <c r="O71" s="104">
        <f t="shared" si="22"/>
        <v>5.1348351814019123E-2</v>
      </c>
      <c r="Q71" s="139"/>
      <c r="R71" s="204"/>
      <c r="S71" s="139"/>
      <c r="T71" s="204"/>
      <c r="U71" s="139"/>
      <c r="V71" s="204"/>
      <c r="W71" s="139"/>
    </row>
    <row r="72" spans="2:23" s="85" customFormat="1" x14ac:dyDescent="0.25">
      <c r="B72" s="249" t="s">
        <v>137</v>
      </c>
      <c r="C72" s="21"/>
      <c r="D72" s="21"/>
      <c r="E72" s="79"/>
      <c r="F72" s="266">
        <v>-0.08</v>
      </c>
      <c r="G72" s="143"/>
      <c r="H72" s="134">
        <f>F72*H69</f>
        <v>-1.4341570352000002</v>
      </c>
      <c r="I72" s="135"/>
      <c r="J72" s="264">
        <v>-0.08</v>
      </c>
      <c r="K72" s="135"/>
      <c r="L72" s="138">
        <f>J72*L69</f>
        <v>-1.5077986352000006</v>
      </c>
      <c r="M72" s="139"/>
      <c r="N72" s="140">
        <f t="shared" ref="N72:N73" si="23">L72-H72</f>
        <v>-7.3641600000000418E-2</v>
      </c>
      <c r="O72" s="114">
        <f t="shared" ref="O72:O73" si="24">IF((H72)=0,"",(N72/H72))</f>
        <v>5.1348351814019262E-2</v>
      </c>
      <c r="Q72" s="139"/>
      <c r="R72" s="204"/>
      <c r="S72" s="139"/>
      <c r="T72" s="204"/>
      <c r="U72" s="139"/>
      <c r="V72" s="204"/>
      <c r="W72" s="139"/>
    </row>
    <row r="73" spans="2:23" s="85" customFormat="1" ht="13.5" customHeight="1" thickBot="1" x14ac:dyDescent="0.3">
      <c r="B73" s="308" t="s">
        <v>138</v>
      </c>
      <c r="C73" s="308"/>
      <c r="D73" s="308"/>
      <c r="E73" s="79"/>
      <c r="F73" s="142"/>
      <c r="G73" s="143"/>
      <c r="H73" s="127">
        <f>SUM(H71:H72)</f>
        <v>18.823311087</v>
      </c>
      <c r="I73" s="135"/>
      <c r="J73" s="135"/>
      <c r="K73" s="135"/>
      <c r="L73" s="127">
        <f>SUM(L71:L72)</f>
        <v>19.789857087000005</v>
      </c>
      <c r="M73" s="139"/>
      <c r="N73" s="131">
        <f t="shared" si="23"/>
        <v>0.96654600000000457</v>
      </c>
      <c r="O73" s="104">
        <f t="shared" si="24"/>
        <v>5.134835181401922E-2</v>
      </c>
      <c r="Q73" s="139"/>
      <c r="R73" s="204"/>
      <c r="S73" s="139"/>
      <c r="T73" s="204"/>
      <c r="U73" s="139"/>
      <c r="V73" s="204"/>
      <c r="W73" s="139"/>
    </row>
    <row r="74" spans="2:23" s="85" customFormat="1" ht="8.25" customHeight="1" thickBot="1" x14ac:dyDescent="0.3">
      <c r="B74" s="117"/>
      <c r="C74" s="118"/>
      <c r="D74" s="119"/>
      <c r="E74" s="118"/>
      <c r="F74" s="144"/>
      <c r="G74" s="145"/>
      <c r="H74" s="146"/>
      <c r="I74" s="147"/>
      <c r="J74" s="144"/>
      <c r="K74" s="120"/>
      <c r="L74" s="148"/>
      <c r="M74" s="121"/>
      <c r="N74" s="149"/>
      <c r="O74" s="95"/>
      <c r="Q74" s="143"/>
      <c r="R74" s="204"/>
      <c r="S74" s="143"/>
      <c r="T74" s="204"/>
      <c r="U74" s="143"/>
      <c r="V74" s="204"/>
      <c r="W74" s="143"/>
    </row>
    <row r="75" spans="2:23" x14ac:dyDescent="0.25">
      <c r="L75" s="150"/>
    </row>
    <row r="76" spans="2:23" x14ac:dyDescent="0.25">
      <c r="B76" s="12" t="s">
        <v>45</v>
      </c>
      <c r="F76" s="151">
        <f>'Proposed Rates'!D207</f>
        <v>3.3500000000000002E-2</v>
      </c>
      <c r="J76" s="151">
        <f>+'Res (100)'!J74</f>
        <v>3.3500000000000002E-2</v>
      </c>
    </row>
    <row r="77" spans="2:23" ht="13.8" thickBot="1" x14ac:dyDescent="0.3"/>
    <row r="78" spans="2:23" ht="8.25" customHeight="1" thickBot="1" x14ac:dyDescent="0.3">
      <c r="B78" s="86"/>
      <c r="C78" s="87"/>
      <c r="D78" s="88"/>
      <c r="E78" s="87"/>
      <c r="F78" s="89"/>
      <c r="G78" s="90"/>
      <c r="H78" s="91"/>
      <c r="I78" s="92"/>
      <c r="J78" s="89"/>
      <c r="K78" s="93"/>
      <c r="L78" s="91"/>
      <c r="M78" s="92"/>
      <c r="N78" s="94"/>
      <c r="O78" s="95"/>
      <c r="Q78" s="107"/>
      <c r="S78" s="107"/>
      <c r="U78" s="107"/>
      <c r="W78" s="107"/>
    </row>
    <row r="79" spans="2:23" x14ac:dyDescent="0.25">
      <c r="B79" s="96" t="s">
        <v>41</v>
      </c>
      <c r="C79" s="21"/>
      <c r="D79" s="21"/>
      <c r="E79" s="21"/>
      <c r="F79" s="97"/>
      <c r="G79" s="98"/>
      <c r="H79" s="99">
        <f>+H63-H31-H40-H41-H42-H43</f>
        <v>18.615242940000002</v>
      </c>
      <c r="I79" s="100"/>
      <c r="J79" s="101"/>
      <c r="K79" s="101"/>
      <c r="L79" s="99">
        <f>+L63-L31-L40-L41-L42-L43</f>
        <v>19.439202940000005</v>
      </c>
      <c r="M79" s="102"/>
      <c r="N79" s="103">
        <f t="shared" ref="N79:N81" si="25">L79-H79</f>
        <v>0.82396000000000313</v>
      </c>
      <c r="O79" s="104">
        <f t="shared" ref="O79:O81" si="26">IF((H79)=0,"",(N79/H79))</f>
        <v>4.4262650917624984E-2</v>
      </c>
      <c r="Q79" s="102"/>
      <c r="S79" s="102"/>
      <c r="U79" s="102"/>
      <c r="W79" s="102"/>
    </row>
    <row r="80" spans="2:23" x14ac:dyDescent="0.25">
      <c r="B80" s="105" t="s">
        <v>42</v>
      </c>
      <c r="C80" s="21"/>
      <c r="D80" s="21"/>
      <c r="E80" s="21"/>
      <c r="F80" s="106">
        <v>0.13</v>
      </c>
      <c r="G80" s="107"/>
      <c r="H80" s="108">
        <f>H79*F80</f>
        <v>2.4199815822000001</v>
      </c>
      <c r="I80" s="109"/>
      <c r="J80" s="110">
        <v>0.13</v>
      </c>
      <c r="K80" s="109"/>
      <c r="L80" s="111">
        <f>L79*J80</f>
        <v>2.5270963822000008</v>
      </c>
      <c r="M80" s="112"/>
      <c r="N80" s="113">
        <f t="shared" si="25"/>
        <v>0.10711480000000062</v>
      </c>
      <c r="O80" s="114">
        <f t="shared" si="26"/>
        <v>4.4262650917625074E-2</v>
      </c>
      <c r="Q80" s="112"/>
      <c r="S80" s="112"/>
      <c r="U80" s="112"/>
      <c r="W80" s="112"/>
    </row>
    <row r="81" spans="1:23" x14ac:dyDescent="0.25">
      <c r="B81" s="115" t="s">
        <v>43</v>
      </c>
      <c r="C81" s="21"/>
      <c r="D81" s="21"/>
      <c r="E81" s="21"/>
      <c r="F81" s="205"/>
      <c r="G81" s="206"/>
      <c r="H81" s="216">
        <f>H79+H80</f>
        <v>21.035224522200004</v>
      </c>
      <c r="I81" s="207"/>
      <c r="J81" s="207"/>
      <c r="K81" s="207"/>
      <c r="L81" s="215">
        <f>L79+L80</f>
        <v>21.966299322200005</v>
      </c>
      <c r="M81" s="208"/>
      <c r="N81" s="214">
        <f t="shared" si="25"/>
        <v>0.93107480000000109</v>
      </c>
      <c r="O81" s="213">
        <f t="shared" si="26"/>
        <v>4.4262650917624866E-2</v>
      </c>
      <c r="Q81" s="112"/>
      <c r="S81" s="112"/>
      <c r="U81" s="112"/>
      <c r="W81" s="112"/>
    </row>
    <row r="82" spans="1:23" ht="13.5" customHeight="1" x14ac:dyDescent="0.25">
      <c r="Q82" s="202"/>
      <c r="R82" s="202"/>
      <c r="S82" s="6"/>
      <c r="T82" s="6"/>
      <c r="U82" s="6"/>
      <c r="V82" s="6"/>
      <c r="W82" s="6"/>
    </row>
    <row r="83" spans="1:23" ht="12" customHeight="1" x14ac:dyDescent="0.25">
      <c r="A83" s="6" t="s">
        <v>46</v>
      </c>
      <c r="Q83" s="202"/>
      <c r="R83" s="202"/>
      <c r="S83" s="6"/>
      <c r="T83" s="6"/>
      <c r="U83" s="6"/>
      <c r="V83" s="6"/>
      <c r="W83" s="6"/>
    </row>
    <row r="84" spans="1:23" x14ac:dyDescent="0.25">
      <c r="A84" s="6" t="s">
        <v>47</v>
      </c>
      <c r="Q84" s="202"/>
      <c r="R84" s="202"/>
      <c r="S84" s="6"/>
      <c r="T84" s="6"/>
      <c r="U84" s="6"/>
      <c r="V84" s="6"/>
      <c r="W84" s="6"/>
    </row>
    <row r="85" spans="1:23" x14ac:dyDescent="0.25">
      <c r="Q85" s="202"/>
      <c r="R85" s="202"/>
      <c r="S85" s="6"/>
      <c r="T85" s="6"/>
      <c r="U85" s="6"/>
      <c r="V85" s="6"/>
      <c r="W85" s="6"/>
    </row>
    <row r="86" spans="1:23" x14ac:dyDescent="0.25">
      <c r="A86" s="153" t="s">
        <v>133</v>
      </c>
      <c r="Q86" s="202"/>
      <c r="R86" s="202"/>
      <c r="S86" s="6"/>
      <c r="T86" s="6"/>
      <c r="U86" s="6"/>
      <c r="V86" s="6"/>
      <c r="W86" s="6"/>
    </row>
    <row r="87" spans="1:23" x14ac:dyDescent="0.25">
      <c r="A87" s="11" t="s">
        <v>48</v>
      </c>
      <c r="Q87" s="202"/>
      <c r="R87" s="202"/>
      <c r="S87" s="6"/>
      <c r="T87" s="6"/>
      <c r="U87" s="6"/>
      <c r="V87" s="6"/>
      <c r="W87" s="6"/>
    </row>
    <row r="88" spans="1:23" x14ac:dyDescent="0.25">
      <c r="Q88" s="202"/>
      <c r="R88" s="202"/>
      <c r="S88" s="6"/>
      <c r="T88" s="6"/>
      <c r="U88" s="6"/>
      <c r="V88" s="6"/>
      <c r="W88" s="6"/>
    </row>
    <row r="89" spans="1:23" x14ac:dyDescent="0.25">
      <c r="A89" s="6" t="s">
        <v>132</v>
      </c>
      <c r="Q89" s="202"/>
      <c r="R89" s="202"/>
      <c r="S89" s="6"/>
      <c r="T89" s="6"/>
      <c r="U89" s="6"/>
      <c r="V89" s="6"/>
      <c r="W89" s="6"/>
    </row>
    <row r="90" spans="1:23" x14ac:dyDescent="0.25">
      <c r="A90" s="6" t="s">
        <v>49</v>
      </c>
      <c r="Q90" s="202"/>
      <c r="R90" s="202"/>
      <c r="S90" s="6"/>
      <c r="T90" s="6"/>
      <c r="U90" s="6"/>
      <c r="V90" s="6"/>
      <c r="W90" s="6"/>
    </row>
    <row r="91" spans="1:23" x14ac:dyDescent="0.25">
      <c r="A91" s="6" t="s">
        <v>50</v>
      </c>
      <c r="Q91" s="202"/>
      <c r="R91" s="202"/>
      <c r="S91" s="6"/>
      <c r="T91" s="6"/>
      <c r="U91" s="6"/>
      <c r="V91" s="6"/>
      <c r="W91" s="6"/>
    </row>
    <row r="92" spans="1:23" x14ac:dyDescent="0.25">
      <c r="A92" s="6" t="s">
        <v>51</v>
      </c>
      <c r="Q92" s="202"/>
      <c r="R92" s="202"/>
      <c r="S92" s="6"/>
      <c r="T92" s="6"/>
      <c r="U92" s="6"/>
      <c r="V92" s="6"/>
      <c r="W92" s="6"/>
    </row>
    <row r="93" spans="1:23" x14ac:dyDescent="0.25">
      <c r="A93" s="6" t="s">
        <v>52</v>
      </c>
      <c r="Q93" s="202"/>
      <c r="R93" s="202"/>
      <c r="S93" s="6"/>
      <c r="T93" s="6"/>
      <c r="U93" s="6"/>
      <c r="V93" s="6"/>
      <c r="W93" s="6"/>
    </row>
    <row r="94" spans="1:23" x14ac:dyDescent="0.25">
      <c r="Q94" s="202"/>
      <c r="R94" s="202"/>
      <c r="S94" s="6"/>
      <c r="T94" s="6"/>
      <c r="U94" s="6"/>
      <c r="V94" s="6"/>
      <c r="W94" s="6"/>
    </row>
    <row r="95" spans="1:23" x14ac:dyDescent="0.25">
      <c r="A95" s="152"/>
      <c r="B95" s="6" t="s">
        <v>53</v>
      </c>
      <c r="Q95" s="202"/>
      <c r="R95" s="202"/>
      <c r="S95" s="6"/>
      <c r="T95" s="6"/>
      <c r="U95" s="6"/>
      <c r="V95" s="6"/>
      <c r="W95" s="6"/>
    </row>
    <row r="96" spans="1:23" x14ac:dyDescent="0.25">
      <c r="Q96" s="202"/>
      <c r="R96" s="202"/>
      <c r="S96" s="6"/>
      <c r="T96" s="6"/>
      <c r="U96" s="6"/>
      <c r="V96" s="6"/>
      <c r="W96" s="6"/>
    </row>
    <row r="97" spans="2:23" x14ac:dyDescent="0.25">
      <c r="B97" s="153" t="s">
        <v>54</v>
      </c>
      <c r="Q97" s="202"/>
      <c r="R97" s="202"/>
      <c r="S97" s="6"/>
      <c r="T97" s="6"/>
      <c r="U97" s="6"/>
      <c r="V97" s="6"/>
      <c r="W97" s="6"/>
    </row>
  </sheetData>
  <sheetProtection selectLockedCells="1"/>
  <mergeCells count="10">
    <mergeCell ref="B67:D67"/>
    <mergeCell ref="B73:D73"/>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4 D68 D23:D38 D52:D62 D40:D47 D49:D50 D78">
      <formula1>"Monthly, per kWh, per kW"</formula1>
    </dataValidation>
    <dataValidation type="list" allowBlank="1" showInputMessage="1" showErrorMessage="1" sqref="E49:E50 E74 E68 E52:E62 E23:E38 E40:E47 E78">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3</xdr:col>
                    <xdr:colOff>495300</xdr:colOff>
                    <xdr:row>9</xdr:row>
                    <xdr:rowOff>190500</xdr:rowOff>
                  </from>
                  <to>
                    <xdr:col>5</xdr:col>
                    <xdr:colOff>662940</xdr:colOff>
                    <xdr:row>10</xdr:row>
                    <xdr:rowOff>83820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5</xdr:col>
                    <xdr:colOff>304800</xdr:colOff>
                    <xdr:row>9</xdr:row>
                    <xdr:rowOff>152400</xdr:rowOff>
                  </from>
                  <to>
                    <xdr:col>9</xdr:col>
                    <xdr:colOff>640080</xdr:colOff>
                    <xdr:row>10</xdr:row>
                    <xdr:rowOff>144780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W97"/>
  <sheetViews>
    <sheetView showGridLines="0" tabSelected="1" view="pageBreakPreview" topLeftCell="A64"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7.88671875" style="6" bestFit="1" customWidth="1"/>
    <col min="9" max="9" width="2.88671875" style="6" customWidth="1"/>
    <col min="10" max="10" width="9.88671875" style="6" bestFit="1" customWidth="1"/>
    <col min="11" max="11" width="7.44140625" style="6" bestFit="1" customWidth="1"/>
    <col min="12" max="12" width="7.88671875" style="6" bestFit="1" customWidth="1"/>
    <col min="13" max="13" width="2.88671875" style="6" customWidth="1"/>
    <col min="14" max="14" width="9.21875" style="6" bestFit="1" customWidth="1"/>
    <col min="15" max="15" width="10" style="6" bestFit="1" customWidth="1"/>
    <col min="16" max="16" width="3.88671875" style="6" customWidth="1"/>
    <col min="17" max="17" width="2.88671875" style="203" customWidth="1"/>
    <col min="18" max="18" width="4.5546875" style="203" customWidth="1"/>
    <col min="19" max="19" width="2.88671875" style="203" customWidth="1"/>
    <col min="20" max="20" width="4.5546875" style="203" customWidth="1"/>
    <col min="21" max="21" width="2.88671875" style="203"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64</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150</v>
      </c>
      <c r="G18" s="12" t="s">
        <v>6</v>
      </c>
    </row>
    <row r="19" spans="2:23" x14ac:dyDescent="0.25">
      <c r="B19" s="11"/>
      <c r="F19" s="161">
        <v>1</v>
      </c>
      <c r="G19" s="6" t="s">
        <v>57</v>
      </c>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156">
        <f>'Proposed Rates'!D12</f>
        <v>0.8</v>
      </c>
      <c r="G23" s="25">
        <v>1</v>
      </c>
      <c r="H23" s="26">
        <f>G23*F23</f>
        <v>0.8</v>
      </c>
      <c r="I23" s="27"/>
      <c r="J23" s="157">
        <f>+'Proposed Rates'!E12</f>
        <v>0.85</v>
      </c>
      <c r="K23" s="29">
        <v>1</v>
      </c>
      <c r="L23" s="26">
        <f>K23*J23</f>
        <v>0.85</v>
      </c>
      <c r="M23" s="27"/>
      <c r="N23" s="30">
        <f>L23-H23</f>
        <v>4.9999999999999933E-2</v>
      </c>
      <c r="O23" s="31">
        <f>IF((H23)=0,"",(N23/H23))</f>
        <v>6.2499999999999917E-2</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58</v>
      </c>
      <c r="E29" s="23"/>
      <c r="F29" s="24">
        <f>'Proposed Rates'!D25</f>
        <v>5.6501000000000001</v>
      </c>
      <c r="G29" s="51">
        <f>+$F$19</f>
        <v>1</v>
      </c>
      <c r="H29" s="26">
        <f t="shared" si="0"/>
        <v>5.6501000000000001</v>
      </c>
      <c r="I29" s="27"/>
      <c r="J29" s="28">
        <f>+'Proposed Rates'!E25</f>
        <v>5.9757999999999996</v>
      </c>
      <c r="K29" s="51">
        <f>+$F$19</f>
        <v>1</v>
      </c>
      <c r="L29" s="26">
        <f t="shared" si="1"/>
        <v>5.9757999999999996</v>
      </c>
      <c r="M29" s="27"/>
      <c r="N29" s="30">
        <f t="shared" si="2"/>
        <v>0.32569999999999943</v>
      </c>
      <c r="O29" s="31">
        <f t="shared" si="3"/>
        <v>5.7644997433673642E-2</v>
      </c>
      <c r="Q29" s="107"/>
      <c r="S29" s="107"/>
      <c r="U29" s="107"/>
      <c r="W29" s="107"/>
    </row>
    <row r="30" spans="2:23" x14ac:dyDescent="0.25">
      <c r="B30" s="21" t="s">
        <v>21</v>
      </c>
      <c r="C30" s="21"/>
      <c r="D30" s="22"/>
      <c r="E30" s="23"/>
      <c r="F30" s="24"/>
      <c r="G30" s="25">
        <f t="shared" ref="G30" si="4">$F$18</f>
        <v>150</v>
      </c>
      <c r="H30" s="26">
        <f t="shared" si="0"/>
        <v>0</v>
      </c>
      <c r="I30" s="27"/>
      <c r="J30" s="28"/>
      <c r="K30" s="25">
        <f t="shared" ref="K30:K38" si="5">$F$18</f>
        <v>150</v>
      </c>
      <c r="L30" s="26">
        <f t="shared" si="1"/>
        <v>0</v>
      </c>
      <c r="M30" s="27"/>
      <c r="N30" s="30">
        <f t="shared" si="2"/>
        <v>0</v>
      </c>
      <c r="O30" s="31" t="str">
        <f t="shared" si="3"/>
        <v/>
      </c>
      <c r="Q30" s="107"/>
      <c r="S30" s="107"/>
      <c r="U30" s="107"/>
      <c r="W30" s="107"/>
    </row>
    <row r="31" spans="2:23" x14ac:dyDescent="0.25">
      <c r="B31" s="21" t="s">
        <v>22</v>
      </c>
      <c r="C31" s="21"/>
      <c r="D31" s="22" t="s">
        <v>58</v>
      </c>
      <c r="E31" s="23"/>
      <c r="F31" s="24">
        <f>'Proposed Rates'!D72</f>
        <v>0</v>
      </c>
      <c r="G31" s="51">
        <f>+$F$19</f>
        <v>1</v>
      </c>
      <c r="H31" s="26">
        <f t="shared" si="0"/>
        <v>0</v>
      </c>
      <c r="I31" s="27"/>
      <c r="J31" s="162">
        <f>+'Proposed Rates'!E72</f>
        <v>0</v>
      </c>
      <c r="K31" s="51">
        <f>+$F$19</f>
        <v>1</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150</v>
      </c>
      <c r="H32" s="26">
        <f t="shared" si="0"/>
        <v>0</v>
      </c>
      <c r="I32" s="27"/>
      <c r="J32" s="28"/>
      <c r="K32" s="25">
        <f t="shared" si="5"/>
        <v>150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150</v>
      </c>
      <c r="H33" s="26">
        <f t="shared" si="0"/>
        <v>0</v>
      </c>
      <c r="I33" s="27"/>
      <c r="J33" s="28"/>
      <c r="K33" s="25">
        <f t="shared" si="5"/>
        <v>150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150</v>
      </c>
      <c r="H34" s="26">
        <f t="shared" si="0"/>
        <v>0</v>
      </c>
      <c r="I34" s="27"/>
      <c r="J34" s="28"/>
      <c r="K34" s="25">
        <f t="shared" si="5"/>
        <v>150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150</v>
      </c>
      <c r="H35" s="26">
        <f t="shared" si="0"/>
        <v>0</v>
      </c>
      <c r="I35" s="27"/>
      <c r="J35" s="28"/>
      <c r="K35" s="25">
        <f t="shared" si="5"/>
        <v>150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150</v>
      </c>
      <c r="H36" s="26">
        <f t="shared" si="0"/>
        <v>0</v>
      </c>
      <c r="I36" s="27"/>
      <c r="J36" s="28"/>
      <c r="K36" s="25">
        <f t="shared" si="5"/>
        <v>150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150</v>
      </c>
      <c r="H37" s="26">
        <f t="shared" si="0"/>
        <v>0</v>
      </c>
      <c r="I37" s="27"/>
      <c r="J37" s="28"/>
      <c r="K37" s="25">
        <f t="shared" si="5"/>
        <v>150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150</v>
      </c>
      <c r="H38" s="26">
        <f t="shared" si="0"/>
        <v>0</v>
      </c>
      <c r="I38" s="27"/>
      <c r="J38" s="28"/>
      <c r="K38" s="25">
        <f t="shared" si="5"/>
        <v>150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6.4500999999999999</v>
      </c>
      <c r="I39" s="40"/>
      <c r="J39" s="41"/>
      <c r="K39" s="42"/>
      <c r="L39" s="39">
        <f>SUM(L23:L38)</f>
        <v>6.8257999999999992</v>
      </c>
      <c r="M39" s="40"/>
      <c r="N39" s="43">
        <f t="shared" si="2"/>
        <v>0.37569999999999926</v>
      </c>
      <c r="O39" s="44">
        <f t="shared" si="3"/>
        <v>5.8247158958775719E-2</v>
      </c>
      <c r="Q39" s="107"/>
      <c r="R39" s="203"/>
      <c r="S39" s="107"/>
      <c r="T39" s="203"/>
      <c r="U39" s="107"/>
      <c r="V39" s="203"/>
      <c r="W39" s="107"/>
    </row>
    <row r="40" spans="2:23" ht="26.4" x14ac:dyDescent="0.25">
      <c r="B40" s="46" t="str">
        <f>+'SN (.4)'!B40</f>
        <v>Deferral/Variance Account Disposition Rate Rider Class 1</v>
      </c>
      <c r="C40" s="21"/>
      <c r="D40" s="22" t="s">
        <v>58</v>
      </c>
      <c r="E40" s="23"/>
      <c r="F40" s="24">
        <f>'Proposed Rates'!D43</f>
        <v>9.9000000000000008E-3</v>
      </c>
      <c r="G40" s="51">
        <f>+$F$19</f>
        <v>1</v>
      </c>
      <c r="H40" s="26">
        <f>G40*F40</f>
        <v>9.9000000000000008E-3</v>
      </c>
      <c r="I40" s="27"/>
      <c r="J40" s="162">
        <f>+'Proposed Rates'!E43</f>
        <v>-0.1404</v>
      </c>
      <c r="K40" s="51">
        <f>+$F$19</f>
        <v>1</v>
      </c>
      <c r="L40" s="26">
        <f>K40*J40</f>
        <v>-0.1404</v>
      </c>
      <c r="M40" s="27"/>
      <c r="N40" s="30">
        <f>L40-H40</f>
        <v>-0.15029999999999999</v>
      </c>
      <c r="O40" s="31">
        <f>IF((H40)=0,"",(N40/H40))</f>
        <v>-15.18181818181818</v>
      </c>
      <c r="Q40" s="107"/>
      <c r="S40" s="107"/>
      <c r="U40" s="107"/>
      <c r="W40" s="107"/>
    </row>
    <row r="41" spans="2:23" ht="26.4" x14ac:dyDescent="0.25">
      <c r="B41" s="46" t="str">
        <f>+'SN (.4)'!B41</f>
        <v>Deferral/Variance Account Disposition Rate Rider Class 2</v>
      </c>
      <c r="C41" s="21"/>
      <c r="D41" s="22" t="s">
        <v>58</v>
      </c>
      <c r="E41" s="23"/>
      <c r="F41" s="24">
        <f>'Proposed Rates'!D57</f>
        <v>1.09E-2</v>
      </c>
      <c r="G41" s="186">
        <f>$F$19</f>
        <v>1</v>
      </c>
      <c r="H41" s="26">
        <f t="shared" ref="H41:H46" si="7">G41*F41</f>
        <v>1.09E-2</v>
      </c>
      <c r="I41" s="47"/>
      <c r="J41" s="28">
        <f>+'Proposed Rates'!E57</f>
        <v>0</v>
      </c>
      <c r="K41" s="224">
        <f>$F$19</f>
        <v>1</v>
      </c>
      <c r="L41" s="26">
        <f t="shared" ref="L41:L46" si="8">K41*J41</f>
        <v>0</v>
      </c>
      <c r="M41" s="48"/>
      <c r="N41" s="30">
        <f t="shared" ref="N41:N46" si="9">L41-H41</f>
        <v>-1.09E-2</v>
      </c>
      <c r="O41" s="31">
        <f t="shared" ref="O41:O65" si="10">IF((H41)=0,"",(N41/H41))</f>
        <v>-1</v>
      </c>
      <c r="Q41" s="107"/>
      <c r="S41" s="107"/>
      <c r="U41" s="107"/>
      <c r="W41" s="107"/>
    </row>
    <row r="42" spans="2:23" ht="39.6" x14ac:dyDescent="0.25">
      <c r="B42" s="46" t="str">
        <f>+'SN (.4)'!B42</f>
        <v xml:space="preserve">Deferral/Variance Account Disposition Rate Rider -  Global Adjustment </v>
      </c>
      <c r="C42" s="21"/>
      <c r="D42" s="22" t="s">
        <v>20</v>
      </c>
      <c r="E42" s="23"/>
      <c r="F42" s="24">
        <f>'Proposed Rates'!D86</f>
        <v>-1.9E-3</v>
      </c>
      <c r="G42" s="25">
        <f t="shared" ref="G42" si="11">$F$18</f>
        <v>150</v>
      </c>
      <c r="H42" s="26">
        <f t="shared" si="7"/>
        <v>-0.28499999999999998</v>
      </c>
      <c r="I42" s="47"/>
      <c r="J42" s="28">
        <f>+'Proposed Rates'!E86</f>
        <v>0</v>
      </c>
      <c r="K42" s="25">
        <f t="shared" ref="K42" si="12">$F$18</f>
        <v>150</v>
      </c>
      <c r="L42" s="26">
        <f t="shared" si="8"/>
        <v>0</v>
      </c>
      <c r="M42" s="48"/>
      <c r="N42" s="30">
        <f t="shared" si="9"/>
        <v>0.28499999999999998</v>
      </c>
      <c r="O42" s="31">
        <f t="shared" si="10"/>
        <v>-1</v>
      </c>
      <c r="Q42" s="107"/>
      <c r="S42" s="107"/>
      <c r="U42" s="107"/>
      <c r="W42" s="107"/>
    </row>
    <row r="43" spans="2:23" ht="39.6" x14ac:dyDescent="0.25">
      <c r="B43" s="46" t="str">
        <f>+'SN (.4)'!B43</f>
        <v>Deferral / Variance Accounts Balances (excluding Global Adj.) - NON-WMP</v>
      </c>
      <c r="C43" s="21"/>
      <c r="D43" s="22" t="s">
        <v>58</v>
      </c>
      <c r="E43" s="23"/>
      <c r="F43" s="24">
        <f>'Proposed Rates'!D102</f>
        <v>-0.83130000000000004</v>
      </c>
      <c r="G43" s="186">
        <f>$F$19</f>
        <v>1</v>
      </c>
      <c r="H43" s="26">
        <f t="shared" si="7"/>
        <v>-0.83130000000000004</v>
      </c>
      <c r="I43" s="47"/>
      <c r="J43" s="28">
        <f>+'Proposed Rates'!E102</f>
        <v>-0.28610000000000002</v>
      </c>
      <c r="K43" s="224">
        <f>$F$19</f>
        <v>1</v>
      </c>
      <c r="L43" s="26">
        <f t="shared" si="8"/>
        <v>-0.28610000000000002</v>
      </c>
      <c r="M43" s="48"/>
      <c r="N43" s="30">
        <f t="shared" si="9"/>
        <v>0.54520000000000002</v>
      </c>
      <c r="O43" s="31">
        <f t="shared" si="10"/>
        <v>-0.65584025021051362</v>
      </c>
      <c r="Q43" s="107"/>
      <c r="S43" s="107"/>
      <c r="U43" s="107"/>
      <c r="W43" s="107"/>
    </row>
    <row r="44" spans="2:23" ht="39.6" x14ac:dyDescent="0.25">
      <c r="B44" s="46" t="s">
        <v>125</v>
      </c>
      <c r="C44" s="21"/>
      <c r="D44" s="22" t="s">
        <v>20</v>
      </c>
      <c r="E44" s="23"/>
      <c r="F44" s="24">
        <f>+'Proposed Rates'!D116</f>
        <v>2.7E-4</v>
      </c>
      <c r="G44" s="25">
        <f t="shared" ref="G44" si="13">$F$18</f>
        <v>150</v>
      </c>
      <c r="H44" s="26">
        <f t="shared" si="7"/>
        <v>4.0500000000000001E-2</v>
      </c>
      <c r="I44" s="226"/>
      <c r="J44" s="223">
        <f>+'Proposed Rates'!E116</f>
        <v>0</v>
      </c>
      <c r="K44" s="25">
        <f t="shared" ref="K44" si="14">$F$18</f>
        <v>150</v>
      </c>
      <c r="L44" s="26">
        <f t="shared" si="8"/>
        <v>0</v>
      </c>
      <c r="M44" s="226"/>
      <c r="N44" s="30">
        <f t="shared" si="9"/>
        <v>-4.0500000000000001E-2</v>
      </c>
      <c r="O44" s="31"/>
      <c r="Q44" s="107"/>
      <c r="S44" s="107"/>
      <c r="U44" s="107"/>
      <c r="W44" s="107"/>
    </row>
    <row r="45" spans="2:23" x14ac:dyDescent="0.25">
      <c r="B45" s="49" t="s">
        <v>25</v>
      </c>
      <c r="C45" s="21"/>
      <c r="D45" s="22" t="s">
        <v>58</v>
      </c>
      <c r="E45" s="23"/>
      <c r="F45" s="50">
        <f>'Proposed Rates'!D131</f>
        <v>1.9959999999999999E-2</v>
      </c>
      <c r="G45" s="51">
        <f>+$F$19</f>
        <v>1</v>
      </c>
      <c r="H45" s="26">
        <f>G45*F45</f>
        <v>1.9959999999999999E-2</v>
      </c>
      <c r="I45" s="27"/>
      <c r="J45" s="52">
        <f>'Proposed Rates'!E131</f>
        <v>1.8069999999999999E-2</v>
      </c>
      <c r="K45" s="51">
        <f>+$F$19</f>
        <v>1</v>
      </c>
      <c r="L45" s="26">
        <f>K45*J45</f>
        <v>1.8069999999999999E-2</v>
      </c>
      <c r="M45" s="27"/>
      <c r="N45" s="30">
        <f>L45-H45</f>
        <v>-1.8899999999999993E-3</v>
      </c>
      <c r="O45" s="31">
        <f>IF((H45)=0,"",(N45/H45))</f>
        <v>-9.4689378757515E-2</v>
      </c>
      <c r="Q45" s="107"/>
      <c r="S45" s="107"/>
      <c r="U45" s="107"/>
      <c r="W45" s="107"/>
    </row>
    <row r="46" spans="2:23" x14ac:dyDescent="0.25">
      <c r="B46" s="49" t="s">
        <v>26</v>
      </c>
      <c r="C46" s="21"/>
      <c r="D46" s="22"/>
      <c r="E46" s="23"/>
      <c r="F46" s="53">
        <f>IF(ISBLANK(D16)=TRUE, 0, IF(D16="TOU", 0.65*$F$57+0.17*$F$58+0.18*$F$59, IF(AND(D16="non-TOU", G61&gt;0), F61,F60)))</f>
        <v>8.2160000000000011E-2</v>
      </c>
      <c r="G46" s="54">
        <f>$F$18*(1+$F$76)-$F$18</f>
        <v>5.0250000000000057</v>
      </c>
      <c r="H46" s="26">
        <f t="shared" si="7"/>
        <v>0.4128540000000005</v>
      </c>
      <c r="I46" s="27"/>
      <c r="J46" s="55">
        <f>0.65*$J$57+0.17*$J$58+0.18*$J$59</f>
        <v>8.2160000000000011E-2</v>
      </c>
      <c r="K46" s="54">
        <f>$F$18*(1+$J$76)-$F$18</f>
        <v>5.0250000000000057</v>
      </c>
      <c r="L46" s="26">
        <f t="shared" si="8"/>
        <v>0.4128540000000005</v>
      </c>
      <c r="M46" s="27"/>
      <c r="N46" s="30">
        <f t="shared" si="9"/>
        <v>0</v>
      </c>
      <c r="O46" s="31">
        <f t="shared" si="10"/>
        <v>0</v>
      </c>
      <c r="Q46" s="107"/>
      <c r="S46" s="107"/>
      <c r="U46" s="107"/>
      <c r="W46" s="107"/>
    </row>
    <row r="47" spans="2:23" x14ac:dyDescent="0.25">
      <c r="B47" s="49" t="s">
        <v>27</v>
      </c>
      <c r="C47" s="21"/>
      <c r="D47" s="22" t="s">
        <v>17</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6.4" x14ac:dyDescent="0.25">
      <c r="B48" s="56" t="s">
        <v>28</v>
      </c>
      <c r="C48" s="57"/>
      <c r="D48" s="57"/>
      <c r="E48" s="57"/>
      <c r="F48" s="58"/>
      <c r="G48" s="59"/>
      <c r="H48" s="60">
        <f>SUM(H40:H47)+H39</f>
        <v>5.8279140000000007</v>
      </c>
      <c r="I48" s="40"/>
      <c r="J48" s="59"/>
      <c r="K48" s="61"/>
      <c r="L48" s="60">
        <f>SUM(L40:L47)+L39</f>
        <v>6.8302239999999994</v>
      </c>
      <c r="M48" s="40"/>
      <c r="N48" s="43">
        <f t="shared" ref="N48:N65" si="15">L48-H48</f>
        <v>1.0023099999999987</v>
      </c>
      <c r="O48" s="44">
        <f t="shared" si="10"/>
        <v>0.1719843498033771</v>
      </c>
      <c r="Q48" s="107"/>
      <c r="S48" s="107"/>
      <c r="U48" s="107"/>
      <c r="W48" s="107"/>
    </row>
    <row r="49" spans="2:23" x14ac:dyDescent="0.25">
      <c r="B49" s="27" t="s">
        <v>29</v>
      </c>
      <c r="C49" s="27"/>
      <c r="D49" s="62" t="s">
        <v>58</v>
      </c>
      <c r="E49" s="63"/>
      <c r="F49" s="28">
        <f>'Proposed Rates'!D161</f>
        <v>2.0785999999999998</v>
      </c>
      <c r="G49" s="64">
        <f>+$F$19</f>
        <v>1</v>
      </c>
      <c r="H49" s="26">
        <f>G49*F49</f>
        <v>2.0785999999999998</v>
      </c>
      <c r="I49" s="27"/>
      <c r="J49" s="28">
        <f>'Proposed Rates'!E161</f>
        <v>2.1124999999999998</v>
      </c>
      <c r="K49" s="64">
        <f>+$F$19</f>
        <v>1</v>
      </c>
      <c r="L49" s="26">
        <f>K49*J49</f>
        <v>2.1124999999999998</v>
      </c>
      <c r="M49" s="27"/>
      <c r="N49" s="30">
        <f t="shared" si="15"/>
        <v>3.3900000000000041E-2</v>
      </c>
      <c r="O49" s="31">
        <f t="shared" si="10"/>
        <v>1.6309054171076708E-2</v>
      </c>
      <c r="Q49" s="107"/>
      <c r="S49" s="107"/>
      <c r="U49" s="107"/>
      <c r="W49" s="107"/>
    </row>
    <row r="50" spans="2:23" ht="26.4" x14ac:dyDescent="0.25">
      <c r="B50" s="66" t="s">
        <v>30</v>
      </c>
      <c r="C50" s="27"/>
      <c r="D50" s="62" t="s">
        <v>58</v>
      </c>
      <c r="E50" s="63"/>
      <c r="F50" s="28">
        <f>'Proposed Rates'!D176</f>
        <v>1.3783000000000001</v>
      </c>
      <c r="G50" s="64">
        <f>G49</f>
        <v>1</v>
      </c>
      <c r="H50" s="26">
        <f>G50*F50</f>
        <v>1.3783000000000001</v>
      </c>
      <c r="I50" s="27"/>
      <c r="J50" s="28">
        <f>'Proposed Rates'!E176</f>
        <v>1.3959999999999999</v>
      </c>
      <c r="K50" s="64">
        <f>K49</f>
        <v>1</v>
      </c>
      <c r="L50" s="26">
        <f>K50*J50</f>
        <v>1.3959999999999999</v>
      </c>
      <c r="M50" s="27"/>
      <c r="N50" s="30">
        <f t="shared" si="15"/>
        <v>1.7699999999999827E-2</v>
      </c>
      <c r="O50" s="31">
        <f t="shared" si="10"/>
        <v>1.2841906696655173E-2</v>
      </c>
      <c r="Q50" s="107"/>
      <c r="S50" s="107"/>
      <c r="U50" s="107"/>
      <c r="W50" s="107"/>
    </row>
    <row r="51" spans="2:23" ht="26.4" x14ac:dyDescent="0.25">
      <c r="B51" s="56" t="s">
        <v>31</v>
      </c>
      <c r="C51" s="35"/>
      <c r="D51" s="35"/>
      <c r="E51" s="35"/>
      <c r="F51" s="67"/>
      <c r="G51" s="59"/>
      <c r="H51" s="60">
        <f>SUM(H48:H50)</f>
        <v>9.2848140000000008</v>
      </c>
      <c r="I51" s="68"/>
      <c r="J51" s="69"/>
      <c r="K51" s="59"/>
      <c r="L51" s="60">
        <f>SUM(L48:L50)</f>
        <v>10.338723999999999</v>
      </c>
      <c r="M51" s="68"/>
      <c r="N51" s="43">
        <f t="shared" si="15"/>
        <v>1.0539099999999983</v>
      </c>
      <c r="O51" s="44">
        <f t="shared" si="10"/>
        <v>0.11350900513462071</v>
      </c>
      <c r="Q51" s="102"/>
      <c r="S51" s="102"/>
      <c r="U51" s="102"/>
      <c r="W51" s="102"/>
    </row>
    <row r="52" spans="2:23" ht="26.4" x14ac:dyDescent="0.25">
      <c r="B52" s="71" t="s">
        <v>32</v>
      </c>
      <c r="C52" s="21"/>
      <c r="D52" s="22" t="s">
        <v>20</v>
      </c>
      <c r="E52" s="23"/>
      <c r="F52" s="72">
        <f>'Proposed Rates'!D186</f>
        <v>3.5999999999999999E-3</v>
      </c>
      <c r="G52" s="64">
        <f>+$F$18+G46</f>
        <v>155.02500000000001</v>
      </c>
      <c r="H52" s="73">
        <f t="shared" ref="H52:H59" si="16">G52*F52</f>
        <v>0.55808999999999997</v>
      </c>
      <c r="I52" s="27"/>
      <c r="J52" s="72">
        <f>F52</f>
        <v>3.5999999999999999E-3</v>
      </c>
      <c r="K52" s="64">
        <f>+$F$18+K46</f>
        <v>155.02500000000001</v>
      </c>
      <c r="L52" s="73">
        <f t="shared" ref="L52:L59" si="17">K52*J52</f>
        <v>0.55808999999999997</v>
      </c>
      <c r="M52" s="27"/>
      <c r="N52" s="30">
        <f t="shared" si="15"/>
        <v>0</v>
      </c>
      <c r="O52" s="74">
        <f t="shared" si="10"/>
        <v>0</v>
      </c>
      <c r="Q52" s="107"/>
      <c r="S52" s="107"/>
      <c r="U52" s="107"/>
      <c r="W52" s="107"/>
    </row>
    <row r="53" spans="2:23" ht="26.4" x14ac:dyDescent="0.25">
      <c r="B53" s="71" t="s">
        <v>33</v>
      </c>
      <c r="C53" s="21"/>
      <c r="D53" s="22" t="s">
        <v>20</v>
      </c>
      <c r="E53" s="23"/>
      <c r="F53" s="72">
        <f>'Proposed Rates'!D191</f>
        <v>2.9999999999999997E-4</v>
      </c>
      <c r="G53" s="64">
        <f>+G52</f>
        <v>155.02500000000001</v>
      </c>
      <c r="H53" s="73">
        <f t="shared" si="16"/>
        <v>4.65075E-2</v>
      </c>
      <c r="I53" s="27"/>
      <c r="J53" s="72">
        <f>F53</f>
        <v>2.9999999999999997E-4</v>
      </c>
      <c r="K53" s="64">
        <f>+K52</f>
        <v>155.02500000000001</v>
      </c>
      <c r="L53" s="73">
        <f t="shared" si="17"/>
        <v>4.65075E-2</v>
      </c>
      <c r="M53" s="27"/>
      <c r="N53" s="30">
        <f t="shared" si="15"/>
        <v>0</v>
      </c>
      <c r="O53" s="74">
        <f t="shared" si="10"/>
        <v>0</v>
      </c>
      <c r="Q53" s="107"/>
      <c r="S53" s="107"/>
      <c r="U53" s="107"/>
      <c r="W53" s="107"/>
    </row>
    <row r="54" spans="2:23" x14ac:dyDescent="0.25">
      <c r="B54" s="21" t="s">
        <v>34</v>
      </c>
      <c r="C54" s="21"/>
      <c r="D54" s="22" t="s">
        <v>17</v>
      </c>
      <c r="E54" s="23"/>
      <c r="F54" s="72">
        <f>'Proposed Rates'!D196</f>
        <v>0.25</v>
      </c>
      <c r="G54" s="25">
        <v>1</v>
      </c>
      <c r="H54" s="73">
        <f t="shared" si="16"/>
        <v>0.25</v>
      </c>
      <c r="I54" s="27"/>
      <c r="J54" s="72">
        <f>'Proposed Rates'!E196</f>
        <v>0.25</v>
      </c>
      <c r="K54" s="29">
        <v>1</v>
      </c>
      <c r="L54" s="73">
        <f t="shared" si="17"/>
        <v>0.25</v>
      </c>
      <c r="M54" s="27"/>
      <c r="N54" s="30">
        <f t="shared" si="15"/>
        <v>0</v>
      </c>
      <c r="O54" s="74">
        <f t="shared" si="10"/>
        <v>0</v>
      </c>
      <c r="Q54" s="107"/>
      <c r="S54" s="107"/>
      <c r="U54" s="107"/>
      <c r="W54" s="107"/>
    </row>
    <row r="55" spans="2:23" x14ac:dyDescent="0.25">
      <c r="B55" s="21" t="s">
        <v>120</v>
      </c>
      <c r="C55" s="21"/>
      <c r="D55" s="22"/>
      <c r="E55" s="23"/>
      <c r="F55" s="72">
        <f>'Proposed Rates'!D221</f>
        <v>0</v>
      </c>
      <c r="G55" s="64">
        <f>G53</f>
        <v>155.02500000000001</v>
      </c>
      <c r="H55" s="73">
        <f>G55*F55</f>
        <v>0</v>
      </c>
      <c r="I55" s="27"/>
      <c r="J55" s="72">
        <f>F55</f>
        <v>0</v>
      </c>
      <c r="K55" s="64">
        <f>K53</f>
        <v>155.02500000000001</v>
      </c>
      <c r="L55" s="73">
        <f>K55*J55</f>
        <v>0</v>
      </c>
      <c r="M55" s="27"/>
      <c r="N55" s="30"/>
      <c r="O55" s="74"/>
      <c r="Q55" s="107"/>
      <c r="S55" s="107"/>
      <c r="U55" s="107"/>
      <c r="W55" s="107"/>
    </row>
    <row r="56" spans="2:23" x14ac:dyDescent="0.25">
      <c r="B56" s="21" t="s">
        <v>35</v>
      </c>
      <c r="C56" s="21"/>
      <c r="D56" s="22"/>
      <c r="E56" s="23"/>
      <c r="F56" s="72">
        <f>'Proposed Rates'!D216</f>
        <v>6.94E-3</v>
      </c>
      <c r="G56" s="75">
        <f>$F$18</f>
        <v>150</v>
      </c>
      <c r="H56" s="73">
        <f t="shared" si="16"/>
        <v>1.0409999999999999</v>
      </c>
      <c r="I56" s="27"/>
      <c r="J56" s="72">
        <f>+F56</f>
        <v>6.94E-3</v>
      </c>
      <c r="K56" s="76">
        <f>$F$18</f>
        <v>150</v>
      </c>
      <c r="L56" s="73">
        <f t="shared" si="17"/>
        <v>1.0409999999999999</v>
      </c>
      <c r="M56" s="27"/>
      <c r="N56" s="30">
        <f t="shared" si="15"/>
        <v>0</v>
      </c>
      <c r="O56" s="74">
        <f t="shared" si="10"/>
        <v>0</v>
      </c>
      <c r="Q56" s="107"/>
      <c r="S56" s="107"/>
      <c r="U56" s="107"/>
      <c r="W56" s="107"/>
    </row>
    <row r="57" spans="2:23" x14ac:dyDescent="0.25">
      <c r="B57" s="49" t="s">
        <v>36</v>
      </c>
      <c r="C57" s="21"/>
      <c r="D57" s="22"/>
      <c r="E57" s="23"/>
      <c r="F57" s="72">
        <f>'Proposed Rates'!D226</f>
        <v>6.5000000000000002E-2</v>
      </c>
      <c r="G57" s="77">
        <f>0.65*$F$18</f>
        <v>97.5</v>
      </c>
      <c r="H57" s="73">
        <f t="shared" si="16"/>
        <v>6.3375000000000004</v>
      </c>
      <c r="I57" s="27"/>
      <c r="J57" s="72">
        <f>F57</f>
        <v>6.5000000000000002E-2</v>
      </c>
      <c r="K57" s="77">
        <f>$G$57</f>
        <v>97.5</v>
      </c>
      <c r="L57" s="73">
        <f t="shared" si="17"/>
        <v>6.3375000000000004</v>
      </c>
      <c r="M57" s="27"/>
      <c r="N57" s="30">
        <f t="shared" si="15"/>
        <v>0</v>
      </c>
      <c r="O57" s="74">
        <f t="shared" si="10"/>
        <v>0</v>
      </c>
      <c r="Q57" s="107"/>
      <c r="S57" s="107"/>
      <c r="U57" s="107"/>
      <c r="W57" s="107"/>
    </row>
    <row r="58" spans="2:23" x14ac:dyDescent="0.25">
      <c r="B58" s="49" t="s">
        <v>37</v>
      </c>
      <c r="C58" s="21"/>
      <c r="D58" s="22"/>
      <c r="E58" s="23"/>
      <c r="F58" s="72">
        <f>'Proposed Rates'!D227</f>
        <v>9.5000000000000001E-2</v>
      </c>
      <c r="G58" s="77">
        <f>0.17*$F$18</f>
        <v>25.500000000000004</v>
      </c>
      <c r="H58" s="73">
        <f t="shared" si="16"/>
        <v>2.4225000000000003</v>
      </c>
      <c r="I58" s="27"/>
      <c r="J58" s="72">
        <f>F58</f>
        <v>9.5000000000000001E-2</v>
      </c>
      <c r="K58" s="77">
        <f>$G$58</f>
        <v>25.500000000000004</v>
      </c>
      <c r="L58" s="73">
        <f t="shared" si="17"/>
        <v>2.4225000000000003</v>
      </c>
      <c r="M58" s="27"/>
      <c r="N58" s="30">
        <f t="shared" si="15"/>
        <v>0</v>
      </c>
      <c r="O58" s="74">
        <f t="shared" si="10"/>
        <v>0</v>
      </c>
      <c r="Q58" s="107"/>
      <c r="S58" s="107"/>
      <c r="U58" s="107"/>
      <c r="W58" s="107"/>
    </row>
    <row r="59" spans="2:23" x14ac:dyDescent="0.25">
      <c r="B59" s="11" t="s">
        <v>38</v>
      </c>
      <c r="C59" s="21"/>
      <c r="D59" s="22"/>
      <c r="E59" s="23"/>
      <c r="F59" s="72">
        <f>'Proposed Rates'!D228</f>
        <v>0.13200000000000001</v>
      </c>
      <c r="G59" s="77">
        <f>0.18*$F$18</f>
        <v>27</v>
      </c>
      <c r="H59" s="73">
        <f t="shared" si="16"/>
        <v>3.5640000000000001</v>
      </c>
      <c r="I59" s="27"/>
      <c r="J59" s="72">
        <f>F59</f>
        <v>0.13200000000000001</v>
      </c>
      <c r="K59" s="77">
        <f>$G$59</f>
        <v>27</v>
      </c>
      <c r="L59" s="73">
        <f t="shared" si="17"/>
        <v>3.5640000000000001</v>
      </c>
      <c r="M59" s="27"/>
      <c r="N59" s="30">
        <f t="shared" si="15"/>
        <v>0</v>
      </c>
      <c r="O59" s="74">
        <f t="shared" si="10"/>
        <v>0</v>
      </c>
      <c r="Q59" s="107"/>
      <c r="S59" s="107"/>
      <c r="U59" s="107"/>
      <c r="W59" s="107"/>
    </row>
    <row r="60" spans="2:23" s="85" customFormat="1" x14ac:dyDescent="0.25">
      <c r="B60" s="78" t="s">
        <v>39</v>
      </c>
      <c r="C60" s="79"/>
      <c r="D60" s="80"/>
      <c r="E60" s="81"/>
      <c r="F60" s="72">
        <f>'Proposed Rates'!D229</f>
        <v>7.6999999999999999E-2</v>
      </c>
      <c r="G60" s="82">
        <f>IF(AND($Q$1=1, F18&gt;=600), 600, IF(AND($Q$1=1, AND(F18&lt;600, F18&gt;=0)), F18, IF(AND($Q$1=2, F18&gt;=1000), 1000, IF(AND($Q$1=2, AND(F18&lt;1000, F18&gt;=0)), F18))))</f>
        <v>150</v>
      </c>
      <c r="H60" s="73">
        <f>G60*F60</f>
        <v>11.55</v>
      </c>
      <c r="I60" s="83"/>
      <c r="J60" s="72">
        <f>F60</f>
        <v>7.6999999999999999E-2</v>
      </c>
      <c r="K60" s="82">
        <f>$G$60</f>
        <v>150</v>
      </c>
      <c r="L60" s="73">
        <f>K60*J60</f>
        <v>11.55</v>
      </c>
      <c r="M60" s="83"/>
      <c r="N60" s="84">
        <f t="shared" si="15"/>
        <v>0</v>
      </c>
      <c r="O60" s="74">
        <f t="shared" si="10"/>
        <v>0</v>
      </c>
      <c r="Q60" s="143"/>
      <c r="R60" s="204"/>
      <c r="S60" s="143"/>
      <c r="T60" s="204"/>
      <c r="U60" s="143"/>
      <c r="V60" s="204"/>
      <c r="W60" s="143"/>
    </row>
    <row r="61" spans="2:23" s="85" customFormat="1" ht="13.8" thickBot="1" x14ac:dyDescent="0.3">
      <c r="B61" s="78" t="s">
        <v>40</v>
      </c>
      <c r="C61" s="79"/>
      <c r="D61" s="80"/>
      <c r="E61" s="81"/>
      <c r="F61" s="72">
        <f>'Proposed Rates'!D230</f>
        <v>0.09</v>
      </c>
      <c r="G61" s="82">
        <f>IF(AND($Q$1=1, F18&gt;=600), F18-600, IF(AND($Q$1=1, AND(F18&lt;600, F18&gt;=0)), 0, IF(AND($Q$1=2, F18&gt;=1000), F18-1000, IF(AND($Q$1=2, AND(F18&lt;1000, F18&gt;=0)), 0))))</f>
        <v>0</v>
      </c>
      <c r="H61" s="73">
        <f>G61*F61</f>
        <v>0</v>
      </c>
      <c r="I61" s="83"/>
      <c r="J61" s="72">
        <f>F61</f>
        <v>0.09</v>
      </c>
      <c r="K61" s="82">
        <f>$G$61</f>
        <v>0</v>
      </c>
      <c r="L61" s="73">
        <f>K61*J61</f>
        <v>0</v>
      </c>
      <c r="M61" s="83"/>
      <c r="N61" s="84">
        <f t="shared" si="15"/>
        <v>0</v>
      </c>
      <c r="O61" s="74" t="str">
        <f t="shared" si="10"/>
        <v/>
      </c>
      <c r="Q61" s="143"/>
      <c r="R61" s="204"/>
      <c r="S61" s="143"/>
      <c r="T61" s="204"/>
      <c r="U61" s="143"/>
      <c r="V61" s="204"/>
      <c r="W61" s="143"/>
    </row>
    <row r="62" spans="2:23" ht="8.25" customHeight="1" thickBot="1" x14ac:dyDescent="0.3">
      <c r="B62" s="86"/>
      <c r="C62" s="87"/>
      <c r="D62" s="88"/>
      <c r="E62" s="87"/>
      <c r="F62" s="89"/>
      <c r="G62" s="90"/>
      <c r="H62" s="91"/>
      <c r="I62" s="92"/>
      <c r="J62" s="89"/>
      <c r="K62" s="93"/>
      <c r="L62" s="91"/>
      <c r="M62" s="92"/>
      <c r="N62" s="94"/>
      <c r="O62" s="95"/>
      <c r="Q62" s="107"/>
      <c r="S62" s="107"/>
      <c r="U62" s="107"/>
      <c r="W62" s="107"/>
    </row>
    <row r="63" spans="2:23" x14ac:dyDescent="0.25">
      <c r="B63" s="124" t="s">
        <v>44</v>
      </c>
      <c r="C63" s="79"/>
      <c r="D63" s="79"/>
      <c r="E63" s="21"/>
      <c r="F63" s="265"/>
      <c r="G63" s="98"/>
      <c r="H63" s="274">
        <f>SUM(H52:H59,H51)</f>
        <v>23.5044115</v>
      </c>
      <c r="I63" s="267"/>
      <c r="J63" s="268"/>
      <c r="K63" s="101"/>
      <c r="L63" s="99">
        <f>SUM(L52:L59,L51)</f>
        <v>24.558321499999998</v>
      </c>
      <c r="M63" s="277"/>
      <c r="N63" s="254">
        <f t="shared" ref="N63" si="18">L63-H63</f>
        <v>1.0539099999999983</v>
      </c>
      <c r="O63" s="104">
        <f t="shared" ref="O63" si="19">IF((H63)=0,"",(N63/H63))</f>
        <v>4.4838816747230552E-2</v>
      </c>
      <c r="Q63" s="102"/>
      <c r="S63" s="102"/>
      <c r="U63" s="102"/>
      <c r="W63" s="102"/>
    </row>
    <row r="64" spans="2:23" x14ac:dyDescent="0.25">
      <c r="B64" s="132" t="s">
        <v>42</v>
      </c>
      <c r="C64" s="79"/>
      <c r="D64" s="79"/>
      <c r="E64" s="21"/>
      <c r="F64" s="106">
        <v>0.13</v>
      </c>
      <c r="G64" s="107"/>
      <c r="H64" s="108">
        <f>H63*F64</f>
        <v>3.055573495</v>
      </c>
      <c r="I64" s="109"/>
      <c r="J64" s="110">
        <v>0.13</v>
      </c>
      <c r="K64" s="109"/>
      <c r="L64" s="270">
        <f>L63*J64</f>
        <v>3.1925817949999997</v>
      </c>
      <c r="M64" s="252"/>
      <c r="N64" s="113">
        <f t="shared" si="15"/>
        <v>0.13700829999999975</v>
      </c>
      <c r="O64" s="114">
        <f t="shared" si="10"/>
        <v>4.4838816747230538E-2</v>
      </c>
      <c r="Q64" s="112"/>
      <c r="S64" s="112"/>
      <c r="U64" s="112"/>
      <c r="W64" s="112"/>
    </row>
    <row r="65" spans="2:23" x14ac:dyDescent="0.25">
      <c r="B65" s="258" t="s">
        <v>43</v>
      </c>
      <c r="C65" s="79"/>
      <c r="D65" s="79"/>
      <c r="E65" s="21"/>
      <c r="F65" s="116"/>
      <c r="G65" s="107"/>
      <c r="H65" s="99">
        <f>H63+H64</f>
        <v>26.559984995000001</v>
      </c>
      <c r="I65" s="109"/>
      <c r="J65" s="109"/>
      <c r="K65" s="109"/>
      <c r="L65" s="263">
        <f>L63+L64</f>
        <v>27.750903294999997</v>
      </c>
      <c r="M65" s="252"/>
      <c r="N65" s="103">
        <f t="shared" si="15"/>
        <v>1.1909182999999963</v>
      </c>
      <c r="O65" s="104">
        <f t="shared" si="10"/>
        <v>4.4838816747230482E-2</v>
      </c>
      <c r="Q65" s="112"/>
      <c r="S65" s="112"/>
      <c r="U65" s="112"/>
      <c r="W65" s="112"/>
    </row>
    <row r="66" spans="2:23" x14ac:dyDescent="0.25">
      <c r="B66" s="249" t="s">
        <v>137</v>
      </c>
      <c r="C66" s="21"/>
      <c r="D66" s="21"/>
      <c r="E66" s="21"/>
      <c r="F66" s="266">
        <v>-0.08</v>
      </c>
      <c r="G66" s="107"/>
      <c r="H66" s="217">
        <f>F66*H63</f>
        <v>-1.88035292</v>
      </c>
      <c r="I66" s="109"/>
      <c r="J66" s="266">
        <v>-0.08</v>
      </c>
      <c r="K66" s="248"/>
      <c r="L66" s="217">
        <f>J66*L63</f>
        <v>-1.9646657199999999</v>
      </c>
      <c r="M66" s="252"/>
      <c r="N66" s="257">
        <f t="shared" ref="N66:N67" si="20">L66-H66</f>
        <v>-8.4312799999999966E-2</v>
      </c>
      <c r="O66" s="114">
        <f t="shared" ref="O66:O67" si="21">IF((H66)=0,"",(N66/H66))</f>
        <v>4.48388167472306E-2</v>
      </c>
      <c r="Q66" s="112"/>
      <c r="S66" s="112"/>
      <c r="U66" s="112"/>
      <c r="W66" s="112"/>
    </row>
    <row r="67" spans="2:23" ht="13.8" thickBot="1" x14ac:dyDescent="0.3">
      <c r="B67" s="308" t="s">
        <v>138</v>
      </c>
      <c r="C67" s="308"/>
      <c r="D67" s="308"/>
      <c r="E67" s="21"/>
      <c r="F67" s="256"/>
      <c r="G67" s="107"/>
      <c r="H67" s="275">
        <f>SUM(H65:H66)</f>
        <v>24.679632075000001</v>
      </c>
      <c r="I67" s="253"/>
      <c r="J67" s="253"/>
      <c r="K67" s="248"/>
      <c r="L67" s="275">
        <f>SUM(L65:L66)</f>
        <v>25.786237574999998</v>
      </c>
      <c r="M67" s="276"/>
      <c r="N67" s="103">
        <f t="shared" si="20"/>
        <v>1.106605499999997</v>
      </c>
      <c r="O67" s="104">
        <f t="shared" si="21"/>
        <v>4.4838816747230496E-2</v>
      </c>
      <c r="Q67" s="112"/>
      <c r="S67" s="112"/>
      <c r="U67" s="112"/>
      <c r="W67" s="112"/>
    </row>
    <row r="68" spans="2:23" s="85" customFormat="1" ht="8.25" customHeight="1" thickBot="1" x14ac:dyDescent="0.3">
      <c r="B68" s="117"/>
      <c r="C68" s="118"/>
      <c r="D68" s="119"/>
      <c r="E68" s="118"/>
      <c r="F68" s="89"/>
      <c r="G68" s="120"/>
      <c r="H68" s="91"/>
      <c r="I68" s="121"/>
      <c r="J68" s="89"/>
      <c r="K68" s="122"/>
      <c r="L68" s="91"/>
      <c r="M68" s="121"/>
      <c r="N68" s="123"/>
      <c r="O68" s="95"/>
      <c r="Q68" s="143"/>
      <c r="R68" s="204"/>
      <c r="S68" s="143"/>
      <c r="T68" s="204"/>
      <c r="U68" s="143"/>
      <c r="V68" s="204"/>
      <c r="W68" s="143"/>
    </row>
    <row r="69" spans="2:23" s="85" customFormat="1" x14ac:dyDescent="0.25">
      <c r="B69" s="124" t="s">
        <v>44</v>
      </c>
      <c r="C69" s="79"/>
      <c r="D69" s="79"/>
      <c r="E69" s="79"/>
      <c r="F69" s="125"/>
      <c r="G69" s="126"/>
      <c r="H69" s="127">
        <f>SUM(H60:H61,H51,H52:H56)</f>
        <v>22.730411500000002</v>
      </c>
      <c r="I69" s="128"/>
      <c r="J69" s="129"/>
      <c r="K69" s="129"/>
      <c r="L69" s="127">
        <f>SUM(L60:L61,L51,L52:L56)</f>
        <v>23.784321500000001</v>
      </c>
      <c r="M69" s="278"/>
      <c r="N69" s="131">
        <f t="shared" ref="N69:N71" si="22">L69-H69</f>
        <v>1.0539099999999983</v>
      </c>
      <c r="O69" s="104">
        <f t="shared" ref="O69:O71" si="23">IF((H69)=0,"",(N69/H69))</f>
        <v>4.6365636627387859E-2</v>
      </c>
      <c r="Q69" s="130"/>
      <c r="R69" s="204"/>
      <c r="S69" s="130"/>
      <c r="T69" s="204"/>
      <c r="U69" s="130"/>
      <c r="V69" s="204"/>
      <c r="W69" s="130"/>
    </row>
    <row r="70" spans="2:23" s="85" customFormat="1" x14ac:dyDescent="0.25">
      <c r="B70" s="132" t="s">
        <v>42</v>
      </c>
      <c r="C70" s="79"/>
      <c r="D70" s="79"/>
      <c r="E70" s="79"/>
      <c r="F70" s="133">
        <v>0.13</v>
      </c>
      <c r="G70" s="126"/>
      <c r="H70" s="134">
        <f>H69*F70</f>
        <v>2.9549534950000003</v>
      </c>
      <c r="I70" s="135"/>
      <c r="J70" s="136">
        <v>0.13</v>
      </c>
      <c r="K70" s="137"/>
      <c r="L70" s="138">
        <f>L69*J70</f>
        <v>3.091961795</v>
      </c>
      <c r="M70" s="139"/>
      <c r="N70" s="140">
        <f t="shared" si="22"/>
        <v>0.13700829999999975</v>
      </c>
      <c r="O70" s="114">
        <f t="shared" si="23"/>
        <v>4.6365636627387852E-2</v>
      </c>
      <c r="Q70" s="139"/>
      <c r="R70" s="204"/>
      <c r="S70" s="139"/>
      <c r="T70" s="204"/>
      <c r="U70" s="139"/>
      <c r="V70" s="204"/>
      <c r="W70" s="139"/>
    </row>
    <row r="71" spans="2:23" s="85" customFormat="1" x14ac:dyDescent="0.25">
      <c r="B71" s="258" t="s">
        <v>43</v>
      </c>
      <c r="C71" s="79"/>
      <c r="D71" s="79"/>
      <c r="E71" s="79"/>
      <c r="F71" s="142"/>
      <c r="G71" s="143"/>
      <c r="H71" s="127">
        <f>H69+H70</f>
        <v>25.685364995000004</v>
      </c>
      <c r="I71" s="135"/>
      <c r="J71" s="135"/>
      <c r="K71" s="135"/>
      <c r="L71" s="211">
        <f>L69+L70</f>
        <v>26.876283295</v>
      </c>
      <c r="M71" s="139"/>
      <c r="N71" s="131">
        <f t="shared" si="22"/>
        <v>1.1909182999999963</v>
      </c>
      <c r="O71" s="104">
        <f t="shared" si="23"/>
        <v>4.6365636627387789E-2</v>
      </c>
      <c r="Q71" s="139"/>
      <c r="R71" s="204"/>
      <c r="S71" s="139"/>
      <c r="T71" s="204"/>
      <c r="U71" s="139"/>
      <c r="V71" s="204"/>
      <c r="W71" s="139"/>
    </row>
    <row r="72" spans="2:23" s="85" customFormat="1" x14ac:dyDescent="0.25">
      <c r="B72" s="249" t="s">
        <v>137</v>
      </c>
      <c r="C72" s="21"/>
      <c r="D72" s="21"/>
      <c r="E72" s="79"/>
      <c r="F72" s="266">
        <v>-0.08</v>
      </c>
      <c r="G72" s="143"/>
      <c r="H72" s="134">
        <f>F72*H69</f>
        <v>-1.8184329200000002</v>
      </c>
      <c r="I72" s="135"/>
      <c r="J72" s="264">
        <v>-0.08</v>
      </c>
      <c r="K72" s="135"/>
      <c r="L72" s="134">
        <f>J72*L69</f>
        <v>-1.9027457200000002</v>
      </c>
      <c r="M72" s="135"/>
      <c r="N72" s="140">
        <f t="shared" ref="N72:N73" si="24">L72-H72</f>
        <v>-8.4312799999999966E-2</v>
      </c>
      <c r="O72" s="114">
        <f t="shared" ref="O72:O73" si="25">IF((H72)=0,"",(N72/H72))</f>
        <v>4.6365636627387914E-2</v>
      </c>
      <c r="Q72" s="139"/>
      <c r="R72" s="204"/>
      <c r="S72" s="139"/>
      <c r="T72" s="204"/>
      <c r="U72" s="139"/>
      <c r="V72" s="204"/>
      <c r="W72" s="139"/>
    </row>
    <row r="73" spans="2:23" s="85" customFormat="1" ht="13.8" thickBot="1" x14ac:dyDescent="0.3">
      <c r="B73" s="308" t="s">
        <v>138</v>
      </c>
      <c r="C73" s="308"/>
      <c r="D73" s="308"/>
      <c r="E73" s="79"/>
      <c r="F73" s="142"/>
      <c r="G73" s="143"/>
      <c r="H73" s="127">
        <f>SUM(H71:H72)</f>
        <v>23.866932075000005</v>
      </c>
      <c r="I73" s="135"/>
      <c r="J73" s="135"/>
      <c r="K73" s="135"/>
      <c r="L73" s="127">
        <f>SUM(L71:L72)</f>
        <v>24.973537575000002</v>
      </c>
      <c r="M73" s="279"/>
      <c r="N73" s="131">
        <f t="shared" si="24"/>
        <v>1.106605499999997</v>
      </c>
      <c r="O73" s="104">
        <f t="shared" si="25"/>
        <v>4.6365636627387803E-2</v>
      </c>
      <c r="Q73" s="139"/>
      <c r="R73" s="204"/>
      <c r="S73" s="139"/>
      <c r="T73" s="204"/>
      <c r="U73" s="139"/>
      <c r="V73" s="204"/>
      <c r="W73" s="139"/>
    </row>
    <row r="74" spans="2:23" s="85" customFormat="1" ht="8.25" customHeight="1" thickBot="1" x14ac:dyDescent="0.3">
      <c r="B74" s="117"/>
      <c r="C74" s="118"/>
      <c r="D74" s="119"/>
      <c r="E74" s="118"/>
      <c r="F74" s="144"/>
      <c r="G74" s="145"/>
      <c r="H74" s="146"/>
      <c r="I74" s="147"/>
      <c r="J74" s="144"/>
      <c r="K74" s="120"/>
      <c r="L74" s="148"/>
      <c r="M74" s="121"/>
      <c r="N74" s="149"/>
      <c r="O74" s="95"/>
      <c r="Q74" s="143"/>
      <c r="R74" s="204"/>
      <c r="S74" s="143"/>
      <c r="T74" s="204"/>
      <c r="U74" s="143"/>
      <c r="V74" s="204"/>
      <c r="W74" s="143"/>
    </row>
    <row r="75" spans="2:23" x14ac:dyDescent="0.25">
      <c r="L75" s="150"/>
    </row>
    <row r="76" spans="2:23" x14ac:dyDescent="0.25">
      <c r="B76" s="12" t="s">
        <v>45</v>
      </c>
      <c r="F76" s="151">
        <f>'Proposed Rates'!D206</f>
        <v>3.3500000000000002E-2</v>
      </c>
      <c r="J76" s="151">
        <f>+'Res (100)'!J74</f>
        <v>3.3500000000000002E-2</v>
      </c>
    </row>
    <row r="77" spans="2:23" ht="13.8" thickBot="1" x14ac:dyDescent="0.3"/>
    <row r="78" spans="2:23" ht="8.25" customHeight="1" thickBot="1" x14ac:dyDescent="0.3">
      <c r="B78" s="86"/>
      <c r="C78" s="87"/>
      <c r="D78" s="88"/>
      <c r="E78" s="87"/>
      <c r="F78" s="89"/>
      <c r="G78" s="90"/>
      <c r="H78" s="91"/>
      <c r="I78" s="92"/>
      <c r="J78" s="89"/>
      <c r="K78" s="93"/>
      <c r="L78" s="91"/>
      <c r="M78" s="92"/>
      <c r="N78" s="94"/>
      <c r="O78" s="95"/>
      <c r="Q78" s="107"/>
      <c r="S78" s="107"/>
      <c r="U78" s="107"/>
      <c r="W78" s="107"/>
    </row>
    <row r="79" spans="2:23" x14ac:dyDescent="0.25">
      <c r="B79" s="96" t="s">
        <v>41</v>
      </c>
      <c r="C79" s="21"/>
      <c r="D79" s="21"/>
      <c r="E79" s="21"/>
      <c r="F79" s="97"/>
      <c r="G79" s="98"/>
      <c r="H79" s="99">
        <f>+H63-H31-H40-H41-H42-H43</f>
        <v>24.599911500000001</v>
      </c>
      <c r="I79" s="100"/>
      <c r="J79" s="101"/>
      <c r="K79" s="101"/>
      <c r="L79" s="99">
        <f>+L63-L31-L40-L41-L42-L43</f>
        <v>24.984821499999999</v>
      </c>
      <c r="M79" s="102"/>
      <c r="N79" s="103">
        <f t="shared" ref="N79:N81" si="26">L79-H79</f>
        <v>0.38490999999999786</v>
      </c>
      <c r="O79" s="104">
        <f t="shared" ref="O79:O81" si="27">IF((H79)=0,"",(N79/H79))</f>
        <v>1.5646804257811977E-2</v>
      </c>
      <c r="Q79" s="102"/>
      <c r="S79" s="102"/>
      <c r="U79" s="102"/>
      <c r="W79" s="102"/>
    </row>
    <row r="80" spans="2:23" x14ac:dyDescent="0.25">
      <c r="B80" s="105" t="s">
        <v>42</v>
      </c>
      <c r="C80" s="21"/>
      <c r="D80" s="21"/>
      <c r="E80" s="21"/>
      <c r="F80" s="106">
        <v>0.13</v>
      </c>
      <c r="G80" s="107"/>
      <c r="H80" s="108">
        <f>H79*F80</f>
        <v>3.1979884950000002</v>
      </c>
      <c r="I80" s="109"/>
      <c r="J80" s="110">
        <v>0.13</v>
      </c>
      <c r="K80" s="109"/>
      <c r="L80" s="111">
        <f>L79*J80</f>
        <v>3.2480267949999999</v>
      </c>
      <c r="M80" s="112"/>
      <c r="N80" s="113">
        <f t="shared" si="26"/>
        <v>5.0038299999999758E-2</v>
      </c>
      <c r="O80" s="114">
        <f t="shared" si="27"/>
        <v>1.5646804257811991E-2</v>
      </c>
      <c r="Q80" s="112"/>
      <c r="S80" s="112"/>
      <c r="U80" s="112"/>
      <c r="W80" s="112"/>
    </row>
    <row r="81" spans="1:23" x14ac:dyDescent="0.25">
      <c r="B81" s="115" t="s">
        <v>43</v>
      </c>
      <c r="C81" s="21"/>
      <c r="D81" s="21"/>
      <c r="E81" s="21"/>
      <c r="F81" s="205"/>
      <c r="G81" s="206"/>
      <c r="H81" s="216">
        <f>H79+H80</f>
        <v>27.797899995000002</v>
      </c>
      <c r="I81" s="207"/>
      <c r="J81" s="207"/>
      <c r="K81" s="207"/>
      <c r="L81" s="215">
        <f>L79+L80</f>
        <v>28.232848295</v>
      </c>
      <c r="M81" s="208"/>
      <c r="N81" s="214">
        <f t="shared" si="26"/>
        <v>0.43494829999999851</v>
      </c>
      <c r="O81" s="213">
        <f t="shared" si="27"/>
        <v>1.5646804257812012E-2</v>
      </c>
      <c r="Q81" s="112"/>
      <c r="S81" s="112"/>
      <c r="U81" s="112"/>
      <c r="W81" s="112"/>
    </row>
    <row r="82" spans="1:23" ht="13.5" customHeight="1" x14ac:dyDescent="0.25">
      <c r="Q82" s="202"/>
      <c r="R82" s="202"/>
      <c r="S82" s="6"/>
      <c r="T82" s="6"/>
      <c r="U82" s="6"/>
      <c r="V82" s="6"/>
      <c r="W82" s="6"/>
    </row>
    <row r="83" spans="1:23" ht="12" customHeight="1" x14ac:dyDescent="0.25">
      <c r="A83" s="6" t="s">
        <v>46</v>
      </c>
      <c r="Q83" s="202"/>
      <c r="R83" s="202"/>
      <c r="S83" s="6"/>
      <c r="T83" s="6"/>
      <c r="U83" s="6"/>
      <c r="V83" s="6"/>
      <c r="W83" s="6"/>
    </row>
    <row r="84" spans="1:23" x14ac:dyDescent="0.25">
      <c r="A84" s="6" t="s">
        <v>47</v>
      </c>
      <c r="Q84" s="202"/>
      <c r="R84" s="202"/>
      <c r="S84" s="6"/>
      <c r="T84" s="6"/>
      <c r="U84" s="6"/>
      <c r="V84" s="6"/>
      <c r="W84" s="6"/>
    </row>
    <row r="85" spans="1:23" x14ac:dyDescent="0.25">
      <c r="Q85" s="202"/>
      <c r="R85" s="202"/>
      <c r="S85" s="6"/>
      <c r="T85" s="6"/>
      <c r="U85" s="6"/>
      <c r="V85" s="6"/>
      <c r="W85" s="6"/>
    </row>
    <row r="86" spans="1:23" x14ac:dyDescent="0.25">
      <c r="A86" s="153" t="s">
        <v>133</v>
      </c>
      <c r="Q86" s="202"/>
      <c r="R86" s="202"/>
      <c r="S86" s="6"/>
      <c r="T86" s="6"/>
      <c r="U86" s="6"/>
      <c r="V86" s="6"/>
      <c r="W86" s="6"/>
    </row>
    <row r="87" spans="1:23" x14ac:dyDescent="0.25">
      <c r="A87" s="11" t="s">
        <v>48</v>
      </c>
      <c r="Q87" s="202"/>
      <c r="R87" s="202"/>
      <c r="S87" s="6"/>
      <c r="T87" s="6"/>
      <c r="U87" s="6"/>
      <c r="V87" s="6"/>
      <c r="W87" s="6"/>
    </row>
    <row r="88" spans="1:23" x14ac:dyDescent="0.25">
      <c r="Q88" s="202"/>
      <c r="R88" s="202"/>
      <c r="S88" s="6"/>
      <c r="T88" s="6"/>
      <c r="U88" s="6"/>
      <c r="V88" s="6"/>
      <c r="W88" s="6"/>
    </row>
    <row r="89" spans="1:23" x14ac:dyDescent="0.25">
      <c r="A89" s="6" t="s">
        <v>132</v>
      </c>
      <c r="Q89" s="202"/>
      <c r="R89" s="202"/>
      <c r="S89" s="6"/>
      <c r="T89" s="6"/>
      <c r="U89" s="6"/>
      <c r="V89" s="6"/>
      <c r="W89" s="6"/>
    </row>
    <row r="90" spans="1:23" x14ac:dyDescent="0.25">
      <c r="A90" s="6" t="s">
        <v>49</v>
      </c>
      <c r="Q90" s="202"/>
      <c r="R90" s="202"/>
      <c r="S90" s="6"/>
      <c r="T90" s="6"/>
      <c r="U90" s="6"/>
      <c r="V90" s="6"/>
      <c r="W90" s="6"/>
    </row>
    <row r="91" spans="1:23" x14ac:dyDescent="0.25">
      <c r="A91" s="6" t="s">
        <v>50</v>
      </c>
      <c r="Q91" s="202"/>
      <c r="R91" s="202"/>
      <c r="S91" s="6"/>
      <c r="T91" s="6"/>
      <c r="U91" s="6"/>
      <c r="V91" s="6"/>
      <c r="W91" s="6"/>
    </row>
    <row r="92" spans="1:23" x14ac:dyDescent="0.25">
      <c r="A92" s="6" t="s">
        <v>51</v>
      </c>
      <c r="Q92" s="202"/>
      <c r="R92" s="202"/>
      <c r="S92" s="6"/>
      <c r="T92" s="6"/>
      <c r="U92" s="6"/>
      <c r="V92" s="6"/>
      <c r="W92" s="6"/>
    </row>
    <row r="93" spans="1:23" x14ac:dyDescent="0.25">
      <c r="A93" s="6" t="s">
        <v>52</v>
      </c>
      <c r="Q93" s="202"/>
      <c r="R93" s="202"/>
      <c r="S93" s="6"/>
      <c r="T93" s="6"/>
      <c r="U93" s="6"/>
      <c r="V93" s="6"/>
      <c r="W93" s="6"/>
    </row>
    <row r="94" spans="1:23" x14ac:dyDescent="0.25">
      <c r="Q94" s="202"/>
      <c r="R94" s="202"/>
      <c r="S94" s="6"/>
      <c r="T94" s="6"/>
      <c r="U94" s="6"/>
      <c r="V94" s="6"/>
      <c r="W94" s="6"/>
    </row>
    <row r="95" spans="1:23" x14ac:dyDescent="0.25">
      <c r="A95" s="152"/>
      <c r="B95" s="6" t="s">
        <v>53</v>
      </c>
      <c r="Q95" s="202"/>
      <c r="R95" s="202"/>
      <c r="S95" s="6"/>
      <c r="T95" s="6"/>
      <c r="U95" s="6"/>
      <c r="V95" s="6"/>
      <c r="W95" s="6"/>
    </row>
    <row r="96" spans="1:23" x14ac:dyDescent="0.25">
      <c r="Q96" s="202"/>
      <c r="R96" s="202"/>
      <c r="S96" s="6"/>
      <c r="T96" s="6"/>
      <c r="U96" s="6"/>
      <c r="V96" s="6"/>
      <c r="W96" s="6"/>
    </row>
    <row r="97" spans="2:23" x14ac:dyDescent="0.25">
      <c r="B97" s="153" t="s">
        <v>54</v>
      </c>
      <c r="Q97" s="202"/>
      <c r="R97" s="202"/>
      <c r="S97" s="6"/>
      <c r="T97" s="6"/>
      <c r="U97" s="6"/>
      <c r="V97" s="6"/>
      <c r="W97" s="6"/>
    </row>
  </sheetData>
  <sheetProtection selectLockedCells="1"/>
  <mergeCells count="10">
    <mergeCell ref="B67:D67"/>
    <mergeCell ref="B73:D73"/>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4 D68 D23:D38 D52:D62 D40:D47 D49:D50 D78">
      <formula1>"Monthly, per kWh, per kW"</formula1>
    </dataValidation>
    <dataValidation type="list" allowBlank="1" showInputMessage="1" showErrorMessage="1" sqref="E49:E50 E74 E68 E52:E62 E23:E38 E40:E47 E78">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3</xdr:col>
                    <xdr:colOff>487680</xdr:colOff>
                    <xdr:row>9</xdr:row>
                    <xdr:rowOff>198120</xdr:rowOff>
                  </from>
                  <to>
                    <xdr:col>5</xdr:col>
                    <xdr:colOff>655320</xdr:colOff>
                    <xdr:row>10</xdr:row>
                    <xdr:rowOff>91440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5</xdr:col>
                    <xdr:colOff>297180</xdr:colOff>
                    <xdr:row>9</xdr:row>
                    <xdr:rowOff>167640</xdr:rowOff>
                  </from>
                  <to>
                    <xdr:col>9</xdr:col>
                    <xdr:colOff>655320</xdr:colOff>
                    <xdr:row>10</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91"/>
  <sheetViews>
    <sheetView showGridLines="0" tabSelected="1" view="pageBreakPreview" topLeftCell="A58"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7.88671875" style="6" bestFit="1" customWidth="1"/>
    <col min="9" max="9" width="2.88671875" style="6" customWidth="1"/>
    <col min="10" max="10" width="9.88671875" style="6" bestFit="1" customWidth="1"/>
    <col min="11" max="11" width="7.44140625" style="6" bestFit="1" customWidth="1"/>
    <col min="12" max="12" width="7.88671875" style="6" bestFit="1" customWidth="1"/>
    <col min="13" max="13" width="2.88671875" style="6" customWidth="1"/>
    <col min="14" max="14" width="9.21875" style="6" bestFit="1" customWidth="1"/>
    <col min="15" max="15" width="10" style="6" bestFit="1" customWidth="1"/>
    <col min="16" max="16" width="3.88671875" style="6" customWidth="1"/>
    <col min="17" max="18" width="2.88671875" style="202" customWidth="1"/>
    <col min="19" max="16384" width="9.109375" style="6"/>
  </cols>
  <sheetData>
    <row r="1" spans="1:18" s="2" customFormat="1" ht="15" customHeight="1" x14ac:dyDescent="0.25">
      <c r="A1" s="1"/>
      <c r="B1" s="1"/>
      <c r="C1" s="1"/>
      <c r="D1" s="1"/>
      <c r="E1" s="1"/>
      <c r="F1" s="1"/>
      <c r="G1" s="1"/>
      <c r="H1" s="1"/>
      <c r="I1" s="1"/>
      <c r="J1" s="1"/>
      <c r="K1" s="1"/>
      <c r="N1" s="163"/>
      <c r="O1" s="164"/>
      <c r="P1"/>
      <c r="Q1" s="202">
        <v>1</v>
      </c>
      <c r="R1" s="202">
        <v>1</v>
      </c>
    </row>
    <row r="2" spans="1:18" s="2" customFormat="1" ht="15" customHeight="1" x14ac:dyDescent="0.3">
      <c r="A2" s="3"/>
      <c r="B2" s="3"/>
      <c r="C2" s="3"/>
      <c r="D2" s="3"/>
      <c r="E2" s="3"/>
      <c r="F2" s="3"/>
      <c r="G2" s="3"/>
      <c r="H2" s="3"/>
      <c r="I2" s="3"/>
      <c r="J2" s="3"/>
      <c r="K2" s="3"/>
      <c r="N2" s="163"/>
      <c r="O2" s="165"/>
      <c r="P2"/>
      <c r="Q2" s="202"/>
      <c r="R2" s="202"/>
    </row>
    <row r="3" spans="1:18" s="2" customFormat="1" ht="15" customHeight="1" x14ac:dyDescent="0.3">
      <c r="A3" s="301"/>
      <c r="B3" s="301"/>
      <c r="C3" s="301"/>
      <c r="D3" s="301"/>
      <c r="E3" s="301"/>
      <c r="F3" s="301"/>
      <c r="G3" s="301"/>
      <c r="H3" s="301"/>
      <c r="I3" s="301"/>
      <c r="J3" s="301"/>
      <c r="K3" s="301"/>
      <c r="N3" s="163"/>
      <c r="O3" s="165"/>
      <c r="P3"/>
      <c r="Q3" s="202"/>
      <c r="R3" s="202"/>
    </row>
    <row r="4" spans="1:18" s="2" customFormat="1" ht="15" customHeight="1" x14ac:dyDescent="0.3">
      <c r="A4" s="3"/>
      <c r="B4" s="3"/>
      <c r="C4" s="3"/>
      <c r="D4" s="3"/>
      <c r="E4" s="3"/>
      <c r="F4" s="3"/>
      <c r="G4" s="3"/>
      <c r="H4" s="3"/>
      <c r="I4" s="4"/>
      <c r="J4" s="4"/>
      <c r="K4" s="4"/>
      <c r="N4" s="163"/>
      <c r="O4" s="165"/>
      <c r="P4"/>
      <c r="Q4" s="202"/>
      <c r="R4" s="202"/>
    </row>
    <row r="5" spans="1:18" s="2" customFormat="1" ht="15" customHeight="1" x14ac:dyDescent="0.3">
      <c r="C5" s="5"/>
      <c r="D5" s="5"/>
      <c r="E5" s="5"/>
      <c r="N5" s="163"/>
      <c r="O5" s="164"/>
      <c r="P5"/>
      <c r="Q5" s="202"/>
      <c r="R5" s="202"/>
    </row>
    <row r="6" spans="1:18" s="2" customFormat="1" ht="9" customHeight="1" x14ac:dyDescent="0.25">
      <c r="N6" s="163"/>
      <c r="O6" s="164"/>
      <c r="P6"/>
      <c r="Q6" s="202"/>
      <c r="R6" s="202"/>
    </row>
    <row r="7" spans="1:18" s="2" customFormat="1" x14ac:dyDescent="0.25">
      <c r="N7" s="163"/>
      <c r="O7" s="164"/>
      <c r="P7"/>
      <c r="Q7" s="202"/>
      <c r="R7" s="202"/>
    </row>
    <row r="8" spans="1:18" s="2" customFormat="1" ht="15" customHeight="1" x14ac:dyDescent="0.25">
      <c r="N8" s="6"/>
      <c r="O8"/>
      <c r="P8"/>
      <c r="Q8" s="202"/>
      <c r="R8" s="202"/>
    </row>
    <row r="9" spans="1:18" ht="7.5" customHeight="1" x14ac:dyDescent="0.25">
      <c r="L9"/>
      <c r="M9"/>
      <c r="N9"/>
      <c r="O9"/>
      <c r="P9"/>
    </row>
    <row r="10" spans="1:18" ht="18.75" customHeight="1" x14ac:dyDescent="0.3">
      <c r="C10" s="166"/>
      <c r="D10" s="166"/>
      <c r="E10" s="166"/>
      <c r="F10" s="166" t="s">
        <v>134</v>
      </c>
      <c r="G10" s="166"/>
      <c r="H10" s="166"/>
      <c r="I10" s="166"/>
      <c r="J10" s="166"/>
      <c r="K10" s="166"/>
      <c r="L10" s="166"/>
      <c r="M10" s="166"/>
      <c r="N10" s="166"/>
      <c r="O10" s="166"/>
      <c r="P10"/>
    </row>
    <row r="11" spans="1:18" ht="18.75" customHeight="1" x14ac:dyDescent="0.3">
      <c r="C11" s="166"/>
      <c r="D11" s="166"/>
      <c r="E11" s="166"/>
      <c r="F11" s="166" t="s">
        <v>0</v>
      </c>
      <c r="G11" s="166"/>
      <c r="H11" s="166"/>
      <c r="I11" s="166"/>
      <c r="J11" s="166"/>
      <c r="K11" s="166"/>
      <c r="L11" s="166"/>
      <c r="M11" s="166"/>
      <c r="N11" s="166"/>
      <c r="O11" s="166"/>
      <c r="P11"/>
    </row>
    <row r="12" spans="1:18" ht="7.5" customHeight="1" x14ac:dyDescent="0.25">
      <c r="L12"/>
      <c r="M12"/>
      <c r="N12"/>
      <c r="O12"/>
      <c r="P12"/>
    </row>
    <row r="13" spans="1:18" ht="7.5" customHeight="1" x14ac:dyDescent="0.25">
      <c r="L13"/>
      <c r="M13"/>
      <c r="N13"/>
      <c r="O13"/>
      <c r="P13"/>
    </row>
    <row r="14" spans="1:18" ht="15.6" x14ac:dyDescent="0.25">
      <c r="B14" s="7" t="s">
        <v>1</v>
      </c>
      <c r="D14" s="302" t="s">
        <v>2</v>
      </c>
      <c r="E14" s="302"/>
      <c r="F14" s="302"/>
      <c r="G14" s="302"/>
      <c r="H14" s="302"/>
      <c r="I14" s="302"/>
      <c r="J14" s="302"/>
      <c r="K14" s="302"/>
      <c r="L14" s="302"/>
      <c r="M14" s="302"/>
      <c r="N14" s="302"/>
      <c r="O14" s="302"/>
      <c r="P14" s="169"/>
    </row>
    <row r="15" spans="1:18" ht="7.5" customHeight="1" x14ac:dyDescent="0.3">
      <c r="B15" s="8"/>
      <c r="D15" s="9"/>
      <c r="E15" s="9"/>
      <c r="F15" s="9"/>
      <c r="G15" s="9"/>
      <c r="H15" s="9"/>
      <c r="I15" s="9"/>
      <c r="J15" s="9"/>
      <c r="K15" s="9"/>
      <c r="L15" s="9"/>
      <c r="M15" s="9"/>
      <c r="N15" s="9"/>
      <c r="O15" s="9"/>
    </row>
    <row r="16" spans="1:18" ht="15.6" x14ac:dyDescent="0.3">
      <c r="B16" s="7" t="s">
        <v>3</v>
      </c>
      <c r="D16" s="10" t="s">
        <v>4</v>
      </c>
      <c r="E16" s="9"/>
      <c r="F16" s="9"/>
      <c r="G16" s="9"/>
      <c r="H16" s="9"/>
      <c r="I16" s="9"/>
      <c r="J16" s="9"/>
      <c r="K16" s="9"/>
      <c r="L16" s="9"/>
      <c r="M16" s="9"/>
      <c r="N16" s="9"/>
      <c r="O16" s="9"/>
    </row>
    <row r="17" spans="2:18" ht="15.6" x14ac:dyDescent="0.3">
      <c r="B17" s="8"/>
      <c r="D17" s="9"/>
      <c r="E17" s="9"/>
      <c r="F17" s="9"/>
      <c r="G17" s="9"/>
      <c r="H17" s="9"/>
      <c r="I17" s="9"/>
      <c r="J17" s="9"/>
      <c r="K17" s="9"/>
      <c r="L17" s="9"/>
      <c r="M17" s="9"/>
      <c r="N17" s="9"/>
      <c r="O17" s="9"/>
    </row>
    <row r="18" spans="2:18" x14ac:dyDescent="0.25">
      <c r="B18" s="11"/>
      <c r="D18" s="12" t="s">
        <v>5</v>
      </c>
      <c r="E18" s="12"/>
      <c r="F18" s="13">
        <v>100</v>
      </c>
      <c r="G18" s="12" t="s">
        <v>6</v>
      </c>
    </row>
    <row r="19" spans="2:18" x14ac:dyDescent="0.25">
      <c r="B19" s="11"/>
    </row>
    <row r="20" spans="2:18" x14ac:dyDescent="0.25">
      <c r="B20" s="11"/>
      <c r="D20" s="14"/>
      <c r="E20" s="14"/>
      <c r="F20" s="303" t="s">
        <v>7</v>
      </c>
      <c r="G20" s="304"/>
      <c r="H20" s="305"/>
      <c r="J20" s="303" t="s">
        <v>135</v>
      </c>
      <c r="K20" s="304"/>
      <c r="L20" s="305"/>
      <c r="N20" s="303" t="s">
        <v>136</v>
      </c>
      <c r="O20" s="305"/>
    </row>
    <row r="21" spans="2:18" x14ac:dyDescent="0.25">
      <c r="B21" s="11"/>
      <c r="D21" s="295" t="s">
        <v>9</v>
      </c>
      <c r="E21" s="15"/>
      <c r="F21" s="16" t="s">
        <v>10</v>
      </c>
      <c r="G21" s="16" t="s">
        <v>11</v>
      </c>
      <c r="H21" s="17" t="s">
        <v>12</v>
      </c>
      <c r="J21" s="16" t="s">
        <v>10</v>
      </c>
      <c r="K21" s="18" t="s">
        <v>11</v>
      </c>
      <c r="L21" s="17" t="s">
        <v>12</v>
      </c>
      <c r="N21" s="297" t="s">
        <v>13</v>
      </c>
      <c r="O21" s="299" t="s">
        <v>14</v>
      </c>
    </row>
    <row r="22" spans="2:18" x14ac:dyDescent="0.25">
      <c r="B22" s="11"/>
      <c r="D22" s="296"/>
      <c r="E22" s="15"/>
      <c r="F22" s="19" t="s">
        <v>15</v>
      </c>
      <c r="G22" s="19"/>
      <c r="H22" s="20" t="s">
        <v>15</v>
      </c>
      <c r="J22" s="19" t="s">
        <v>15</v>
      </c>
      <c r="K22" s="20"/>
      <c r="L22" s="20" t="s">
        <v>15</v>
      </c>
      <c r="N22" s="298"/>
      <c r="O22" s="300"/>
    </row>
    <row r="23" spans="2:18" x14ac:dyDescent="0.25">
      <c r="B23" s="21" t="s">
        <v>16</v>
      </c>
      <c r="C23" s="21"/>
      <c r="D23" s="22" t="s">
        <v>17</v>
      </c>
      <c r="E23" s="23"/>
      <c r="F23" s="24">
        <f>'Proposed Rates'!D7</f>
        <v>16.600000000000001</v>
      </c>
      <c r="G23" s="25">
        <v>1</v>
      </c>
      <c r="H23" s="26">
        <f>G23*F23</f>
        <v>16.600000000000001</v>
      </c>
      <c r="I23" s="27"/>
      <c r="J23" s="28">
        <f>+'Proposed Rates'!E7</f>
        <v>20.51</v>
      </c>
      <c r="K23" s="29">
        <v>1</v>
      </c>
      <c r="L23" s="26">
        <f>K23*J23</f>
        <v>20.51</v>
      </c>
      <c r="M23" s="27"/>
      <c r="N23" s="30">
        <f>L23-H23</f>
        <v>3.91</v>
      </c>
      <c r="O23" s="31">
        <f>IF((H23)=0,"",(N23/H23))</f>
        <v>0.23554216867469879</v>
      </c>
      <c r="Q23" s="199"/>
      <c r="R23" s="199"/>
    </row>
    <row r="24" spans="2:18"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99"/>
      <c r="R24" s="199"/>
    </row>
    <row r="25" spans="2:18"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99"/>
      <c r="R25" s="199"/>
    </row>
    <row r="26" spans="2:18" x14ac:dyDescent="0.25">
      <c r="B26" s="32"/>
      <c r="C26" s="21"/>
      <c r="D26" s="22"/>
      <c r="E26" s="23"/>
      <c r="F26" s="24"/>
      <c r="G26" s="25">
        <v>1</v>
      </c>
      <c r="H26" s="26">
        <f t="shared" si="0"/>
        <v>0</v>
      </c>
      <c r="I26" s="27"/>
      <c r="J26" s="28"/>
      <c r="K26" s="29">
        <v>1</v>
      </c>
      <c r="L26" s="26">
        <f t="shared" si="1"/>
        <v>0</v>
      </c>
      <c r="M26" s="27"/>
      <c r="N26" s="30">
        <f t="shared" si="2"/>
        <v>0</v>
      </c>
      <c r="O26" s="31" t="str">
        <f t="shared" si="3"/>
        <v/>
      </c>
      <c r="Q26" s="199"/>
      <c r="R26" s="199"/>
    </row>
    <row r="27" spans="2:18" x14ac:dyDescent="0.25">
      <c r="B27" s="32"/>
      <c r="C27" s="21"/>
      <c r="D27" s="22"/>
      <c r="E27" s="23"/>
      <c r="F27" s="24"/>
      <c r="G27" s="25">
        <v>1</v>
      </c>
      <c r="H27" s="26">
        <f t="shared" si="0"/>
        <v>0</v>
      </c>
      <c r="I27" s="27"/>
      <c r="J27" s="28"/>
      <c r="K27" s="29">
        <v>1</v>
      </c>
      <c r="L27" s="26">
        <f t="shared" si="1"/>
        <v>0</v>
      </c>
      <c r="M27" s="27"/>
      <c r="N27" s="30">
        <f t="shared" si="2"/>
        <v>0</v>
      </c>
      <c r="O27" s="31" t="str">
        <f t="shared" si="3"/>
        <v/>
      </c>
      <c r="Q27" s="199"/>
      <c r="R27" s="199"/>
    </row>
    <row r="28" spans="2:18" x14ac:dyDescent="0.25">
      <c r="B28" s="32"/>
      <c r="C28" s="21"/>
      <c r="D28" s="22"/>
      <c r="E28" s="23"/>
      <c r="F28" s="24"/>
      <c r="G28" s="25">
        <v>1</v>
      </c>
      <c r="H28" s="26">
        <f t="shared" si="0"/>
        <v>0</v>
      </c>
      <c r="I28" s="27"/>
      <c r="J28" s="28"/>
      <c r="K28" s="29">
        <v>1</v>
      </c>
      <c r="L28" s="26">
        <f t="shared" si="1"/>
        <v>0</v>
      </c>
      <c r="M28" s="27"/>
      <c r="N28" s="30">
        <f t="shared" si="2"/>
        <v>0</v>
      </c>
      <c r="O28" s="31" t="str">
        <f t="shared" si="3"/>
        <v/>
      </c>
      <c r="Q28" s="199"/>
      <c r="R28" s="199"/>
    </row>
    <row r="29" spans="2:18" x14ac:dyDescent="0.25">
      <c r="B29" s="21" t="s">
        <v>19</v>
      </c>
      <c r="C29" s="21"/>
      <c r="D29" s="22" t="s">
        <v>20</v>
      </c>
      <c r="E29" s="23"/>
      <c r="F29" s="24">
        <f>'Proposed Rates'!D20</f>
        <v>1.5100000000000001E-2</v>
      </c>
      <c r="G29" s="25">
        <f>$F$18</f>
        <v>100</v>
      </c>
      <c r="H29" s="26">
        <f t="shared" si="0"/>
        <v>1.51</v>
      </c>
      <c r="I29" s="27"/>
      <c r="J29" s="28">
        <f>+'Proposed Rates'!E20</f>
        <v>1.0500000000000001E-2</v>
      </c>
      <c r="K29" s="25">
        <f>$F$18</f>
        <v>100</v>
      </c>
      <c r="L29" s="26">
        <f t="shared" si="1"/>
        <v>1.05</v>
      </c>
      <c r="M29" s="27"/>
      <c r="N29" s="30">
        <f t="shared" si="2"/>
        <v>-0.45999999999999996</v>
      </c>
      <c r="O29" s="31">
        <f t="shared" si="3"/>
        <v>-0.30463576158940397</v>
      </c>
      <c r="Q29" s="199"/>
      <c r="R29" s="199"/>
    </row>
    <row r="30" spans="2:18" x14ac:dyDescent="0.25">
      <c r="B30" s="21" t="s">
        <v>21</v>
      </c>
      <c r="C30" s="21"/>
      <c r="D30" s="22"/>
      <c r="E30" s="23"/>
      <c r="F30" s="24"/>
      <c r="G30" s="25">
        <f t="shared" ref="G30" si="4">$F$18</f>
        <v>100</v>
      </c>
      <c r="H30" s="26">
        <f t="shared" si="0"/>
        <v>0</v>
      </c>
      <c r="I30" s="27"/>
      <c r="J30" s="28"/>
      <c r="K30" s="25">
        <f t="shared" ref="K30:K38" si="5">$F$18</f>
        <v>100</v>
      </c>
      <c r="L30" s="26">
        <f t="shared" si="1"/>
        <v>0</v>
      </c>
      <c r="M30" s="27"/>
      <c r="N30" s="30">
        <f t="shared" si="2"/>
        <v>0</v>
      </c>
      <c r="O30" s="31" t="str">
        <f t="shared" si="3"/>
        <v/>
      </c>
      <c r="Q30" s="199"/>
      <c r="R30" s="199"/>
    </row>
    <row r="31" spans="2:18" x14ac:dyDescent="0.25">
      <c r="B31" s="21" t="s">
        <v>22</v>
      </c>
      <c r="C31" s="21"/>
      <c r="D31" s="22" t="s">
        <v>20</v>
      </c>
      <c r="E31" s="23"/>
      <c r="F31" s="50">
        <f>'Proposed Rates'!D67</f>
        <v>0</v>
      </c>
      <c r="G31" s="25">
        <f>$F$18</f>
        <v>100</v>
      </c>
      <c r="H31" s="197">
        <f>G31*F31</f>
        <v>0</v>
      </c>
      <c r="I31" s="27"/>
      <c r="J31" s="52">
        <f>+'Proposed Rates'!E67</f>
        <v>0</v>
      </c>
      <c r="K31" s="25">
        <f t="shared" si="5"/>
        <v>100</v>
      </c>
      <c r="L31" s="26">
        <f t="shared" si="1"/>
        <v>0</v>
      </c>
      <c r="M31" s="27"/>
      <c r="N31" s="30">
        <f t="shared" si="2"/>
        <v>0</v>
      </c>
      <c r="O31" s="31" t="str">
        <f t="shared" si="3"/>
        <v/>
      </c>
      <c r="Q31" s="199"/>
      <c r="R31" s="199"/>
    </row>
    <row r="32" spans="2:18" x14ac:dyDescent="0.25">
      <c r="B32" s="33"/>
      <c r="C32" s="21"/>
      <c r="D32" s="22"/>
      <c r="E32" s="23"/>
      <c r="F32" s="24"/>
      <c r="G32" s="25">
        <f t="shared" ref="G32:G38" si="6">$F$18</f>
        <v>100</v>
      </c>
      <c r="H32" s="26">
        <f t="shared" si="0"/>
        <v>0</v>
      </c>
      <c r="I32" s="27"/>
      <c r="J32" s="28"/>
      <c r="K32" s="25">
        <f t="shared" si="5"/>
        <v>100</v>
      </c>
      <c r="L32" s="26">
        <f t="shared" si="1"/>
        <v>0</v>
      </c>
      <c r="M32" s="27"/>
      <c r="N32" s="30">
        <f t="shared" si="2"/>
        <v>0</v>
      </c>
      <c r="O32" s="31" t="str">
        <f t="shared" si="3"/>
        <v/>
      </c>
      <c r="Q32" s="199"/>
      <c r="R32" s="199"/>
    </row>
    <row r="33" spans="2:18" x14ac:dyDescent="0.25">
      <c r="B33" s="33"/>
      <c r="C33" s="21"/>
      <c r="D33" s="22"/>
      <c r="E33" s="23"/>
      <c r="F33" s="24"/>
      <c r="G33" s="25">
        <f t="shared" si="6"/>
        <v>100</v>
      </c>
      <c r="H33" s="26">
        <f t="shared" si="0"/>
        <v>0</v>
      </c>
      <c r="I33" s="27"/>
      <c r="J33" s="28"/>
      <c r="K33" s="25">
        <f t="shared" si="5"/>
        <v>100</v>
      </c>
      <c r="L33" s="26">
        <f t="shared" si="1"/>
        <v>0</v>
      </c>
      <c r="M33" s="27"/>
      <c r="N33" s="30">
        <f t="shared" si="2"/>
        <v>0</v>
      </c>
      <c r="O33" s="31" t="str">
        <f t="shared" si="3"/>
        <v/>
      </c>
      <c r="Q33" s="199"/>
      <c r="R33" s="199"/>
    </row>
    <row r="34" spans="2:18" x14ac:dyDescent="0.25">
      <c r="B34" s="33"/>
      <c r="C34" s="21"/>
      <c r="D34" s="22"/>
      <c r="E34" s="23"/>
      <c r="F34" s="24"/>
      <c r="G34" s="25">
        <f t="shared" si="6"/>
        <v>100</v>
      </c>
      <c r="H34" s="26">
        <f t="shared" si="0"/>
        <v>0</v>
      </c>
      <c r="I34" s="27"/>
      <c r="J34" s="28"/>
      <c r="K34" s="25">
        <f t="shared" si="5"/>
        <v>100</v>
      </c>
      <c r="L34" s="26">
        <f t="shared" si="1"/>
        <v>0</v>
      </c>
      <c r="M34" s="27"/>
      <c r="N34" s="30">
        <f t="shared" si="2"/>
        <v>0</v>
      </c>
      <c r="O34" s="31" t="str">
        <f t="shared" si="3"/>
        <v/>
      </c>
      <c r="Q34" s="199"/>
      <c r="R34" s="199"/>
    </row>
    <row r="35" spans="2:18" x14ac:dyDescent="0.25">
      <c r="B35" s="33"/>
      <c r="C35" s="21"/>
      <c r="D35" s="22"/>
      <c r="E35" s="23"/>
      <c r="F35" s="24"/>
      <c r="G35" s="25">
        <f t="shared" si="6"/>
        <v>100</v>
      </c>
      <c r="H35" s="26">
        <f t="shared" si="0"/>
        <v>0</v>
      </c>
      <c r="I35" s="27"/>
      <c r="J35" s="28"/>
      <c r="K35" s="25">
        <f t="shared" si="5"/>
        <v>100</v>
      </c>
      <c r="L35" s="26">
        <f t="shared" si="1"/>
        <v>0</v>
      </c>
      <c r="M35" s="27"/>
      <c r="N35" s="30">
        <f t="shared" si="2"/>
        <v>0</v>
      </c>
      <c r="O35" s="31" t="str">
        <f t="shared" si="3"/>
        <v/>
      </c>
      <c r="Q35" s="199"/>
      <c r="R35" s="199"/>
    </row>
    <row r="36" spans="2:18" x14ac:dyDescent="0.25">
      <c r="B36" s="33"/>
      <c r="C36" s="21"/>
      <c r="D36" s="22"/>
      <c r="E36" s="23"/>
      <c r="F36" s="24"/>
      <c r="G36" s="25">
        <f t="shared" si="6"/>
        <v>100</v>
      </c>
      <c r="H36" s="26">
        <f t="shared" si="0"/>
        <v>0</v>
      </c>
      <c r="I36" s="27"/>
      <c r="J36" s="28"/>
      <c r="K36" s="25">
        <f t="shared" si="5"/>
        <v>100</v>
      </c>
      <c r="L36" s="26">
        <f t="shared" si="1"/>
        <v>0</v>
      </c>
      <c r="M36" s="27"/>
      <c r="N36" s="30">
        <f t="shared" si="2"/>
        <v>0</v>
      </c>
      <c r="O36" s="31" t="str">
        <f t="shared" si="3"/>
        <v/>
      </c>
      <c r="Q36" s="199"/>
      <c r="R36" s="199"/>
    </row>
    <row r="37" spans="2:18" x14ac:dyDescent="0.25">
      <c r="B37" s="33"/>
      <c r="C37" s="21"/>
      <c r="D37" s="22"/>
      <c r="E37" s="23"/>
      <c r="F37" s="24"/>
      <c r="G37" s="25">
        <f t="shared" si="6"/>
        <v>100</v>
      </c>
      <c r="H37" s="26">
        <f t="shared" si="0"/>
        <v>0</v>
      </c>
      <c r="I37" s="27"/>
      <c r="J37" s="28"/>
      <c r="K37" s="25">
        <f t="shared" si="5"/>
        <v>100</v>
      </c>
      <c r="L37" s="26">
        <f t="shared" si="1"/>
        <v>0</v>
      </c>
      <c r="M37" s="27"/>
      <c r="N37" s="30">
        <f t="shared" si="2"/>
        <v>0</v>
      </c>
      <c r="O37" s="31" t="str">
        <f t="shared" si="3"/>
        <v/>
      </c>
      <c r="Q37" s="199"/>
      <c r="R37" s="199"/>
    </row>
    <row r="38" spans="2:18" x14ac:dyDescent="0.25">
      <c r="B38" s="33"/>
      <c r="C38" s="21"/>
      <c r="D38" s="22"/>
      <c r="E38" s="23"/>
      <c r="F38" s="24"/>
      <c r="G38" s="25">
        <f t="shared" si="6"/>
        <v>100</v>
      </c>
      <c r="H38" s="26">
        <f t="shared" si="0"/>
        <v>0</v>
      </c>
      <c r="I38" s="27"/>
      <c r="J38" s="28"/>
      <c r="K38" s="25">
        <f t="shared" si="5"/>
        <v>100</v>
      </c>
      <c r="L38" s="26">
        <f t="shared" si="1"/>
        <v>0</v>
      </c>
      <c r="M38" s="27"/>
      <c r="N38" s="30">
        <f t="shared" si="2"/>
        <v>0</v>
      </c>
      <c r="O38" s="31" t="str">
        <f t="shared" si="3"/>
        <v/>
      </c>
      <c r="Q38" s="199"/>
      <c r="R38" s="199"/>
    </row>
    <row r="39" spans="2:18" s="45" customFormat="1" x14ac:dyDescent="0.25">
      <c r="B39" s="34" t="s">
        <v>23</v>
      </c>
      <c r="C39" s="35"/>
      <c r="D39" s="36"/>
      <c r="E39" s="35"/>
      <c r="F39" s="37"/>
      <c r="G39" s="38"/>
      <c r="H39" s="39">
        <f>SUM(H23:H38)</f>
        <v>18.110000000000003</v>
      </c>
      <c r="I39" s="40"/>
      <c r="J39" s="41"/>
      <c r="K39" s="42"/>
      <c r="L39" s="39">
        <f>SUM(L23:L38)</f>
        <v>21.560000000000002</v>
      </c>
      <c r="M39" s="40"/>
      <c r="N39" s="43">
        <f t="shared" si="2"/>
        <v>3.4499999999999993</v>
      </c>
      <c r="O39" s="44">
        <f t="shared" si="3"/>
        <v>0.19050248481501925</v>
      </c>
      <c r="Q39" s="199"/>
      <c r="R39" s="199"/>
    </row>
    <row r="40" spans="2:18" ht="26.4" x14ac:dyDescent="0.25">
      <c r="B40" s="154" t="s">
        <v>99</v>
      </c>
      <c r="C40" s="21"/>
      <c r="D40" s="22" t="s">
        <v>20</v>
      </c>
      <c r="E40" s="23"/>
      <c r="F40" s="223">
        <f>'Proposed Rates'!D38</f>
        <v>-1E-4</v>
      </c>
      <c r="G40" s="25">
        <f>$F$18</f>
        <v>100</v>
      </c>
      <c r="H40" s="26">
        <f>G40*F40</f>
        <v>-0.01</v>
      </c>
      <c r="I40" s="27"/>
      <c r="J40" s="28">
        <f>+'Proposed Rates'!E38</f>
        <v>-4.0000000000000002E-4</v>
      </c>
      <c r="K40" s="25">
        <f>$F$18</f>
        <v>100</v>
      </c>
      <c r="L40" s="26">
        <f>K40*J40</f>
        <v>-0.04</v>
      </c>
      <c r="M40" s="27"/>
      <c r="N40" s="30">
        <f>L40-H40</f>
        <v>-0.03</v>
      </c>
      <c r="O40" s="31">
        <f>IF((H40)=0,"",(N40/H40))</f>
        <v>3</v>
      </c>
      <c r="Q40" s="199"/>
      <c r="R40" s="199"/>
    </row>
    <row r="41" spans="2:18" ht="26.4" x14ac:dyDescent="0.25">
      <c r="B41" s="154" t="s">
        <v>98</v>
      </c>
      <c r="C41" s="21"/>
      <c r="D41" s="22" t="s">
        <v>17</v>
      </c>
      <c r="E41" s="23"/>
      <c r="F41" s="24">
        <f>'Proposed Rates'!D52</f>
        <v>0.02</v>
      </c>
      <c r="G41" s="25">
        <v>1</v>
      </c>
      <c r="H41" s="26">
        <f>G41*F41</f>
        <v>0.02</v>
      </c>
      <c r="I41" s="47"/>
      <c r="J41" s="28">
        <f>+'Proposed Rates'!E52</f>
        <v>0</v>
      </c>
      <c r="K41" s="25">
        <v>1</v>
      </c>
      <c r="L41" s="26">
        <f t="shared" ref="L41:L45" si="7">K41*J41</f>
        <v>0</v>
      </c>
      <c r="M41" s="48"/>
      <c r="N41" s="30">
        <f t="shared" ref="N41:N45" si="8">L41-H41</f>
        <v>-0.02</v>
      </c>
      <c r="O41" s="31">
        <f>IF((H41)=0,"",(N41/H41))</f>
        <v>-1</v>
      </c>
      <c r="Q41" s="199"/>
      <c r="R41" s="199"/>
    </row>
    <row r="42" spans="2:18" ht="39.6" x14ac:dyDescent="0.25">
      <c r="B42" s="154" t="s">
        <v>106</v>
      </c>
      <c r="C42" s="21"/>
      <c r="D42" s="22" t="s">
        <v>20</v>
      </c>
      <c r="E42" s="23"/>
      <c r="F42" s="24">
        <f>'Proposed Rates'!D97</f>
        <v>-2.3E-3</v>
      </c>
      <c r="G42" s="25">
        <f t="shared" ref="G42" si="9">$F$18</f>
        <v>100</v>
      </c>
      <c r="H42" s="26">
        <f t="shared" ref="H42:H45" si="10">G42*F42</f>
        <v>-0.22999999999999998</v>
      </c>
      <c r="I42" s="47"/>
      <c r="J42" s="28">
        <f>+'Proposed Rates'!E97</f>
        <v>-8.0000000000000004E-4</v>
      </c>
      <c r="K42" s="25">
        <f t="shared" ref="K42:K43" si="11">$F$18</f>
        <v>100</v>
      </c>
      <c r="L42" s="26">
        <f t="shared" si="7"/>
        <v>-0.08</v>
      </c>
      <c r="M42" s="48"/>
      <c r="N42" s="30">
        <f t="shared" si="8"/>
        <v>0.14999999999999997</v>
      </c>
      <c r="O42" s="31">
        <f>IF((H42)=0,"",(N42/H42))</f>
        <v>-0.65217391304347816</v>
      </c>
      <c r="Q42" s="199"/>
      <c r="R42" s="199"/>
    </row>
    <row r="43" spans="2:18" ht="42.75" customHeight="1" x14ac:dyDescent="0.25">
      <c r="B43" s="46" t="s">
        <v>125</v>
      </c>
      <c r="C43" s="21"/>
      <c r="D43" s="22" t="s">
        <v>20</v>
      </c>
      <c r="E43" s="23"/>
      <c r="F43" s="24">
        <f>'Proposed Rates'!D111</f>
        <v>2.7E-4</v>
      </c>
      <c r="G43" s="51">
        <f>$F$18</f>
        <v>100</v>
      </c>
      <c r="H43" s="26">
        <f t="shared" si="10"/>
        <v>2.7E-2</v>
      </c>
      <c r="I43" s="47"/>
      <c r="J43" s="223">
        <f>'Proposed Rates'!E111</f>
        <v>0</v>
      </c>
      <c r="K43" s="25">
        <f t="shared" si="11"/>
        <v>100</v>
      </c>
      <c r="L43" s="26">
        <f t="shared" si="7"/>
        <v>0</v>
      </c>
      <c r="M43" s="48"/>
      <c r="N43" s="30">
        <f t="shared" si="8"/>
        <v>-2.7E-2</v>
      </c>
      <c r="O43" s="31">
        <f>IF((H43)=0,"",(N43/H43))</f>
        <v>-1</v>
      </c>
      <c r="Q43" s="199"/>
      <c r="R43" s="199"/>
    </row>
    <row r="44" spans="2:18" x14ac:dyDescent="0.25">
      <c r="B44" s="49" t="s">
        <v>25</v>
      </c>
      <c r="C44" s="21"/>
      <c r="D44" s="22" t="s">
        <v>20</v>
      </c>
      <c r="E44" s="23"/>
      <c r="F44" s="50">
        <f>'Proposed Rates'!D126</f>
        <v>6.9999999999999994E-5</v>
      </c>
      <c r="G44" s="51">
        <f>$F$18*(1+F74)</f>
        <v>103.35000000000001</v>
      </c>
      <c r="H44" s="26">
        <f>G44*F44</f>
        <v>7.2344999999999996E-3</v>
      </c>
      <c r="I44" s="27"/>
      <c r="J44" s="52">
        <f>'Proposed Rates'!E126</f>
        <v>6.0000000000000002E-5</v>
      </c>
      <c r="K44" s="51">
        <f>$F$18*(1+J74)</f>
        <v>103.35000000000001</v>
      </c>
      <c r="L44" s="26">
        <f>K44*J44</f>
        <v>6.2010000000000008E-3</v>
      </c>
      <c r="M44" s="27"/>
      <c r="N44" s="30">
        <f>L44-H44</f>
        <v>-1.0334999999999988E-3</v>
      </c>
      <c r="O44" s="31">
        <f>IF((H44)=0,"",(N44/H44))</f>
        <v>-0.14285714285714271</v>
      </c>
      <c r="Q44" s="199"/>
      <c r="R44" s="199"/>
    </row>
    <row r="45" spans="2:18" x14ac:dyDescent="0.25">
      <c r="B45" s="49" t="s">
        <v>26</v>
      </c>
      <c r="C45" s="21"/>
      <c r="D45" s="22"/>
      <c r="E45" s="23"/>
      <c r="F45" s="53">
        <f>IF(ISBLANK(D16)=TRUE, 0, IF(D16="TOU", 0.65*$F$55+0.17*$F$56+0.18*$F$57, IF(AND(D16="non-TOU", G59&gt;0), F59,F58)))</f>
        <v>8.2160000000000011E-2</v>
      </c>
      <c r="G45" s="54">
        <f>$F$18*(1+$F$74)-$F$18</f>
        <v>3.3500000000000085</v>
      </c>
      <c r="H45" s="26">
        <f t="shared" si="10"/>
        <v>0.27523600000000076</v>
      </c>
      <c r="I45" s="27"/>
      <c r="J45" s="55">
        <f>0.65*$J$55+0.17*$J$56+0.18*$J$57</f>
        <v>8.2160000000000011E-2</v>
      </c>
      <c r="K45" s="54">
        <f>$F$18*(1+$J$74)-$F$18</f>
        <v>3.3500000000000085</v>
      </c>
      <c r="L45" s="26">
        <f t="shared" si="7"/>
        <v>0.27523600000000076</v>
      </c>
      <c r="M45" s="27"/>
      <c r="N45" s="30">
        <f t="shared" si="8"/>
        <v>0</v>
      </c>
      <c r="O45" s="31">
        <f t="shared" ref="O45:O63" si="12">IF((H45)=0,"",(N45/H45))</f>
        <v>0</v>
      </c>
      <c r="Q45" s="199"/>
      <c r="R45" s="199"/>
    </row>
    <row r="46" spans="2:18" x14ac:dyDescent="0.25">
      <c r="B46" s="49" t="s">
        <v>27</v>
      </c>
      <c r="C46" s="21"/>
      <c r="D46" s="22" t="s">
        <v>17</v>
      </c>
      <c r="E46" s="23"/>
      <c r="F46" s="53">
        <f>'Proposed Rates'!D141</f>
        <v>0.79</v>
      </c>
      <c r="G46" s="25">
        <v>1</v>
      </c>
      <c r="H46" s="26">
        <f>G46*F46</f>
        <v>0.79</v>
      </c>
      <c r="I46" s="27"/>
      <c r="J46" s="53">
        <f>'Proposed Rates'!E141</f>
        <v>0.79</v>
      </c>
      <c r="K46" s="25">
        <v>1</v>
      </c>
      <c r="L46" s="26">
        <f>K46*J46</f>
        <v>0.79</v>
      </c>
      <c r="M46" s="27"/>
      <c r="N46" s="30">
        <f>L46-H46</f>
        <v>0</v>
      </c>
      <c r="O46" s="31">
        <f t="shared" si="12"/>
        <v>0</v>
      </c>
      <c r="Q46" s="199"/>
      <c r="R46" s="199"/>
    </row>
    <row r="47" spans="2:18" ht="26.4" x14ac:dyDescent="0.25">
      <c r="B47" s="56" t="s">
        <v>28</v>
      </c>
      <c r="C47" s="57"/>
      <c r="D47" s="57"/>
      <c r="E47" s="57"/>
      <c r="F47" s="58"/>
      <c r="G47" s="59"/>
      <c r="H47" s="60">
        <f>SUM(H40:H46)+H39</f>
        <v>18.989470500000003</v>
      </c>
      <c r="I47" s="40"/>
      <c r="J47" s="59"/>
      <c r="K47" s="61"/>
      <c r="L47" s="60">
        <f>SUM(L40:L46)+L39</f>
        <v>22.511437000000004</v>
      </c>
      <c r="M47" s="40"/>
      <c r="N47" s="43">
        <f t="shared" ref="N47:N63" si="13">L47-H47</f>
        <v>3.5219665000000013</v>
      </c>
      <c r="O47" s="44">
        <f t="shared" si="12"/>
        <v>0.18546944213110106</v>
      </c>
      <c r="Q47" s="199"/>
      <c r="R47" s="199"/>
    </row>
    <row r="48" spans="2:18" x14ac:dyDescent="0.25">
      <c r="B48" s="27" t="s">
        <v>29</v>
      </c>
      <c r="C48" s="27"/>
      <c r="D48" s="62" t="s">
        <v>20</v>
      </c>
      <c r="E48" s="63"/>
      <c r="F48" s="28">
        <f>'Proposed Rates'!D156</f>
        <v>7.4000000000000003E-3</v>
      </c>
      <c r="G48" s="64">
        <f>F18*(1+F74)</f>
        <v>103.35000000000001</v>
      </c>
      <c r="H48" s="26">
        <f>G48*F48</f>
        <v>0.76479000000000008</v>
      </c>
      <c r="I48" s="27"/>
      <c r="J48" s="28">
        <f>'Proposed Rates'!E156</f>
        <v>7.4999999999999997E-3</v>
      </c>
      <c r="K48" s="65">
        <f>F18*(1+J74)</f>
        <v>103.35000000000001</v>
      </c>
      <c r="L48" s="26">
        <f>K48*J48</f>
        <v>0.77512500000000006</v>
      </c>
      <c r="M48" s="27"/>
      <c r="N48" s="30">
        <f t="shared" si="13"/>
        <v>1.0334999999999983E-2</v>
      </c>
      <c r="O48" s="31">
        <f>IF((H48)=0,"",(N48/H48))</f>
        <v>1.351351351351349E-2</v>
      </c>
      <c r="Q48" s="199"/>
      <c r="R48" s="199"/>
    </row>
    <row r="49" spans="2:18" ht="26.4" x14ac:dyDescent="0.25">
      <c r="B49" s="66" t="s">
        <v>30</v>
      </c>
      <c r="C49" s="27"/>
      <c r="D49" s="62" t="s">
        <v>20</v>
      </c>
      <c r="E49" s="63"/>
      <c r="F49" s="28">
        <f>'Proposed Rates'!D171</f>
        <v>4.7000000000000002E-3</v>
      </c>
      <c r="G49" s="64">
        <f>G48</f>
        <v>103.35000000000001</v>
      </c>
      <c r="H49" s="26">
        <f>G49*F49</f>
        <v>0.48574500000000004</v>
      </c>
      <c r="I49" s="27"/>
      <c r="J49" s="28">
        <f>'Proposed Rates'!E171</f>
        <v>4.7999999999999996E-3</v>
      </c>
      <c r="K49" s="65">
        <f>K48</f>
        <v>103.35000000000001</v>
      </c>
      <c r="L49" s="26">
        <f>K49*J49</f>
        <v>0.49608000000000002</v>
      </c>
      <c r="M49" s="27"/>
      <c r="N49" s="30">
        <f t="shared" si="13"/>
        <v>1.0334999999999983E-2</v>
      </c>
      <c r="O49" s="31">
        <f>IF((H49)=0,"",(N49/H49))</f>
        <v>2.1276595744680816E-2</v>
      </c>
      <c r="Q49" s="199"/>
      <c r="R49" s="199"/>
    </row>
    <row r="50" spans="2:18" ht="26.4" x14ac:dyDescent="0.25">
      <c r="B50" s="56" t="s">
        <v>31</v>
      </c>
      <c r="C50" s="35"/>
      <c r="D50" s="35"/>
      <c r="E50" s="35"/>
      <c r="F50" s="67"/>
      <c r="G50" s="59"/>
      <c r="H50" s="60">
        <f>SUM(H47:H49)</f>
        <v>20.240005500000006</v>
      </c>
      <c r="I50" s="68"/>
      <c r="J50" s="69"/>
      <c r="K50" s="70"/>
      <c r="L50" s="60">
        <f>SUM(L47:L49)</f>
        <v>23.782642000000003</v>
      </c>
      <c r="M50" s="68"/>
      <c r="N50" s="43">
        <f t="shared" si="13"/>
        <v>3.5426364999999969</v>
      </c>
      <c r="O50" s="44">
        <f>IF((H50)=0,"",(N50/H50))</f>
        <v>0.17503140006557785</v>
      </c>
      <c r="Q50" s="198"/>
      <c r="R50" s="198"/>
    </row>
    <row r="51" spans="2:18" ht="26.4" x14ac:dyDescent="0.25">
      <c r="B51" s="71" t="s">
        <v>32</v>
      </c>
      <c r="C51" s="21"/>
      <c r="D51" s="22" t="s">
        <v>20</v>
      </c>
      <c r="E51" s="23"/>
      <c r="F51" s="72">
        <f>'Proposed Rates'!D186</f>
        <v>3.5999999999999999E-3</v>
      </c>
      <c r="G51" s="64">
        <f>G49</f>
        <v>103.35000000000001</v>
      </c>
      <c r="H51" s="73">
        <f t="shared" ref="H51:H57" si="14">G51*F51</f>
        <v>0.37206</v>
      </c>
      <c r="I51" s="27"/>
      <c r="J51" s="72">
        <f>F51</f>
        <v>3.5999999999999999E-3</v>
      </c>
      <c r="K51" s="65">
        <f>K49</f>
        <v>103.35000000000001</v>
      </c>
      <c r="L51" s="73">
        <f t="shared" ref="L51:L57" si="15">K51*J51</f>
        <v>0.37206</v>
      </c>
      <c r="M51" s="27"/>
      <c r="N51" s="30">
        <f t="shared" si="13"/>
        <v>0</v>
      </c>
      <c r="O51" s="74">
        <f>IF((H51)=0,"",(N51/H51))</f>
        <v>0</v>
      </c>
      <c r="Q51" s="199"/>
      <c r="R51" s="199"/>
    </row>
    <row r="52" spans="2:18" ht="26.4" x14ac:dyDescent="0.25">
      <c r="B52" s="71" t="s">
        <v>33</v>
      </c>
      <c r="C52" s="21"/>
      <c r="D52" s="22" t="s">
        <v>20</v>
      </c>
      <c r="E52" s="23"/>
      <c r="F52" s="72">
        <f>'Proposed Rates'!D191</f>
        <v>2.9999999999999997E-4</v>
      </c>
      <c r="G52" s="64">
        <f>G49</f>
        <v>103.35000000000001</v>
      </c>
      <c r="H52" s="73">
        <f t="shared" si="14"/>
        <v>3.1005000000000001E-2</v>
      </c>
      <c r="I52" s="27"/>
      <c r="J52" s="72">
        <f>F52</f>
        <v>2.9999999999999997E-4</v>
      </c>
      <c r="K52" s="65">
        <f>K49</f>
        <v>103.35000000000001</v>
      </c>
      <c r="L52" s="73">
        <f t="shared" si="15"/>
        <v>3.1005000000000001E-2</v>
      </c>
      <c r="M52" s="27"/>
      <c r="N52" s="30">
        <f t="shared" si="13"/>
        <v>0</v>
      </c>
      <c r="O52" s="74">
        <f t="shared" si="12"/>
        <v>0</v>
      </c>
      <c r="Q52" s="199"/>
      <c r="R52" s="199"/>
    </row>
    <row r="53" spans="2:18" x14ac:dyDescent="0.25">
      <c r="B53" s="21" t="s">
        <v>34</v>
      </c>
      <c r="C53" s="21"/>
      <c r="D53" s="22" t="s">
        <v>17</v>
      </c>
      <c r="E53" s="23"/>
      <c r="F53" s="72">
        <f>'Proposed Rates'!D196</f>
        <v>0.25</v>
      </c>
      <c r="G53" s="25">
        <v>1</v>
      </c>
      <c r="H53" s="73">
        <f t="shared" si="14"/>
        <v>0.25</v>
      </c>
      <c r="I53" s="27"/>
      <c r="J53" s="72">
        <f>'Proposed Rates'!E196</f>
        <v>0.25</v>
      </c>
      <c r="K53" s="29">
        <v>1</v>
      </c>
      <c r="L53" s="73">
        <f t="shared" si="15"/>
        <v>0.25</v>
      </c>
      <c r="M53" s="27"/>
      <c r="N53" s="30">
        <f t="shared" si="13"/>
        <v>0</v>
      </c>
      <c r="O53" s="74">
        <f t="shared" si="12"/>
        <v>0</v>
      </c>
      <c r="Q53" s="199"/>
      <c r="R53" s="199"/>
    </row>
    <row r="54" spans="2:18" x14ac:dyDescent="0.25">
      <c r="B54" s="21" t="s">
        <v>120</v>
      </c>
      <c r="C54" s="21"/>
      <c r="D54" s="22"/>
      <c r="E54" s="23"/>
      <c r="F54" s="72">
        <f>'Proposed Rates'!D221</f>
        <v>0</v>
      </c>
      <c r="G54" s="64">
        <f>F18*(1+F74)</f>
        <v>103.35000000000001</v>
      </c>
      <c r="H54" s="73">
        <f>G54*F54</f>
        <v>0</v>
      </c>
      <c r="I54" s="27"/>
      <c r="J54" s="72">
        <f>F54</f>
        <v>0</v>
      </c>
      <c r="K54" s="65">
        <f>F18*(1+J74)</f>
        <v>103.35000000000001</v>
      </c>
      <c r="L54" s="73">
        <f>K54*J54</f>
        <v>0</v>
      </c>
      <c r="M54" s="27"/>
      <c r="N54" s="30"/>
      <c r="O54" s="74"/>
      <c r="Q54" s="199"/>
      <c r="R54" s="199"/>
    </row>
    <row r="55" spans="2:18" x14ac:dyDescent="0.25">
      <c r="B55" s="49" t="s">
        <v>36</v>
      </c>
      <c r="C55" s="21"/>
      <c r="D55" s="22"/>
      <c r="E55" s="23"/>
      <c r="F55" s="72">
        <f>'Proposed Rates'!D226</f>
        <v>6.5000000000000002E-2</v>
      </c>
      <c r="G55" s="77">
        <f>0.65*$F$18</f>
        <v>65</v>
      </c>
      <c r="H55" s="73">
        <f t="shared" si="14"/>
        <v>4.2250000000000005</v>
      </c>
      <c r="I55" s="27"/>
      <c r="J55" s="72">
        <f t="shared" ref="J55:J59" si="16">F55</f>
        <v>6.5000000000000002E-2</v>
      </c>
      <c r="K55" s="77">
        <f>$G$55</f>
        <v>65</v>
      </c>
      <c r="L55" s="73">
        <f t="shared" si="15"/>
        <v>4.2250000000000005</v>
      </c>
      <c r="M55" s="27"/>
      <c r="N55" s="30">
        <f t="shared" si="13"/>
        <v>0</v>
      </c>
      <c r="O55" s="74">
        <f t="shared" si="12"/>
        <v>0</v>
      </c>
      <c r="Q55" s="199"/>
      <c r="R55" s="199"/>
    </row>
    <row r="56" spans="2:18" x14ac:dyDescent="0.25">
      <c r="B56" s="49" t="s">
        <v>37</v>
      </c>
      <c r="C56" s="21"/>
      <c r="D56" s="22"/>
      <c r="E56" s="23"/>
      <c r="F56" s="72">
        <f>'Proposed Rates'!D227</f>
        <v>9.5000000000000001E-2</v>
      </c>
      <c r="G56" s="77">
        <f>0.17*$F$18</f>
        <v>17</v>
      </c>
      <c r="H56" s="73">
        <f t="shared" si="14"/>
        <v>1.615</v>
      </c>
      <c r="I56" s="27"/>
      <c r="J56" s="72">
        <f t="shared" si="16"/>
        <v>9.5000000000000001E-2</v>
      </c>
      <c r="K56" s="77">
        <f>$G$56</f>
        <v>17</v>
      </c>
      <c r="L56" s="73">
        <f t="shared" si="15"/>
        <v>1.615</v>
      </c>
      <c r="M56" s="27"/>
      <c r="N56" s="30">
        <f t="shared" si="13"/>
        <v>0</v>
      </c>
      <c r="O56" s="74">
        <f t="shared" si="12"/>
        <v>0</v>
      </c>
      <c r="Q56" s="199"/>
      <c r="R56" s="199"/>
    </row>
    <row r="57" spans="2:18" x14ac:dyDescent="0.25">
      <c r="B57" s="11" t="s">
        <v>38</v>
      </c>
      <c r="C57" s="21"/>
      <c r="D57" s="22"/>
      <c r="E57" s="23"/>
      <c r="F57" s="72">
        <f>'Proposed Rates'!D228</f>
        <v>0.13200000000000001</v>
      </c>
      <c r="G57" s="77">
        <f>0.18*$F$18</f>
        <v>18</v>
      </c>
      <c r="H57" s="73">
        <f t="shared" si="14"/>
        <v>2.3760000000000003</v>
      </c>
      <c r="I57" s="27"/>
      <c r="J57" s="72">
        <f t="shared" si="16"/>
        <v>0.13200000000000001</v>
      </c>
      <c r="K57" s="77">
        <f>$G$57</f>
        <v>18</v>
      </c>
      <c r="L57" s="73">
        <f t="shared" si="15"/>
        <v>2.3760000000000003</v>
      </c>
      <c r="M57" s="27"/>
      <c r="N57" s="30">
        <f t="shared" si="13"/>
        <v>0</v>
      </c>
      <c r="O57" s="74">
        <f t="shared" si="12"/>
        <v>0</v>
      </c>
      <c r="Q57" s="199"/>
      <c r="R57" s="199"/>
    </row>
    <row r="58" spans="2:18" s="85" customFormat="1" x14ac:dyDescent="0.25">
      <c r="B58" s="78" t="s">
        <v>39</v>
      </c>
      <c r="C58" s="79"/>
      <c r="D58" s="80"/>
      <c r="E58" s="81"/>
      <c r="F58" s="72">
        <f>'Proposed Rates'!D229</f>
        <v>7.6999999999999999E-2</v>
      </c>
      <c r="G58" s="82">
        <f>IF(AND($Q$1=1, F18&gt;=600), 600, IF(AND($Q$1=1, AND(F18&lt;600, F18&gt;=0)), F18, IF(AND($Q$1=2, F18&gt;=1000), 1000, IF(AND($Q$1=2, AND(F18&lt;1000, F18&gt;=0)), F18))))</f>
        <v>100</v>
      </c>
      <c r="H58" s="73">
        <f>G58*F58</f>
        <v>7.7</v>
      </c>
      <c r="I58" s="83"/>
      <c r="J58" s="72">
        <f t="shared" si="16"/>
        <v>7.6999999999999999E-2</v>
      </c>
      <c r="K58" s="82">
        <f>$G$58</f>
        <v>100</v>
      </c>
      <c r="L58" s="73">
        <f>K58*J58</f>
        <v>7.7</v>
      </c>
      <c r="M58" s="83"/>
      <c r="N58" s="84">
        <f t="shared" si="13"/>
        <v>0</v>
      </c>
      <c r="O58" s="74">
        <f t="shared" si="12"/>
        <v>0</v>
      </c>
      <c r="Q58" s="201"/>
      <c r="R58" s="201"/>
    </row>
    <row r="59" spans="2:18" s="85" customFormat="1" ht="13.8" thickBot="1" x14ac:dyDescent="0.3">
      <c r="B59" s="78" t="s">
        <v>40</v>
      </c>
      <c r="C59" s="79"/>
      <c r="D59" s="80"/>
      <c r="E59" s="81"/>
      <c r="F59" s="72">
        <f>'Proposed Rates'!D230</f>
        <v>0.09</v>
      </c>
      <c r="G59" s="82">
        <f>IF(AND($Q$1=1, F18&gt;=600), F18-600, IF(AND($Q$1=1, AND(F18&lt;600, F18&gt;=0)), 0, IF(AND($Q$1=2, F18&gt;=1000), F18-1000, IF(AND($Q$1=2, AND(F18&lt;1000, F18&gt;=0)), 0))))</f>
        <v>0</v>
      </c>
      <c r="H59" s="73">
        <f>G59*F59</f>
        <v>0</v>
      </c>
      <c r="I59" s="83"/>
      <c r="J59" s="72">
        <f t="shared" si="16"/>
        <v>0.09</v>
      </c>
      <c r="K59" s="82">
        <f>$G$59</f>
        <v>0</v>
      </c>
      <c r="L59" s="73">
        <f>K59*J59</f>
        <v>0</v>
      </c>
      <c r="M59" s="83"/>
      <c r="N59" s="84">
        <f t="shared" si="13"/>
        <v>0</v>
      </c>
      <c r="O59" s="74" t="str">
        <f t="shared" si="12"/>
        <v/>
      </c>
      <c r="Q59" s="201"/>
      <c r="R59" s="201"/>
    </row>
    <row r="60" spans="2:18" ht="8.25" customHeight="1" thickBot="1" x14ac:dyDescent="0.3">
      <c r="B60" s="86"/>
      <c r="C60" s="87"/>
      <c r="D60" s="88"/>
      <c r="E60" s="87"/>
      <c r="F60" s="89"/>
      <c r="G60" s="90"/>
      <c r="H60" s="91"/>
      <c r="I60" s="92"/>
      <c r="J60" s="89"/>
      <c r="K60" s="93"/>
      <c r="L60" s="91"/>
      <c r="M60" s="92"/>
      <c r="N60" s="94"/>
      <c r="O60" s="95"/>
      <c r="Q60" s="199"/>
      <c r="R60" s="199"/>
    </row>
    <row r="61" spans="2:18" x14ac:dyDescent="0.25">
      <c r="B61" s="96" t="s">
        <v>140</v>
      </c>
      <c r="C61" s="21"/>
      <c r="D61" s="21"/>
      <c r="E61" s="21"/>
      <c r="F61" s="97"/>
      <c r="G61" s="98"/>
      <c r="H61" s="99">
        <f>SUM(H51:H57,H50)</f>
        <v>29.109070500000009</v>
      </c>
      <c r="I61" s="100"/>
      <c r="J61" s="101"/>
      <c r="K61" s="101"/>
      <c r="L61" s="254">
        <f>SUM(L51:L57,L50)</f>
        <v>32.651707000000002</v>
      </c>
      <c r="M61" s="102"/>
      <c r="N61" s="103">
        <f t="shared" ref="N61" si="17">L61-H61</f>
        <v>3.5426364999999933</v>
      </c>
      <c r="O61" s="104">
        <f>IF((H61)=0,"",(N61/H61))</f>
        <v>0.12170215122464979</v>
      </c>
      <c r="Q61" s="198"/>
      <c r="R61" s="198"/>
    </row>
    <row r="62" spans="2:18" x14ac:dyDescent="0.25">
      <c r="B62" s="105" t="s">
        <v>42</v>
      </c>
      <c r="C62" s="21"/>
      <c r="D62" s="21"/>
      <c r="E62" s="21"/>
      <c r="F62" s="106">
        <v>0.13</v>
      </c>
      <c r="G62" s="107"/>
      <c r="H62" s="108">
        <f>H61*F62</f>
        <v>3.7841791650000012</v>
      </c>
      <c r="I62" s="109"/>
      <c r="J62" s="110">
        <v>0.13</v>
      </c>
      <c r="K62" s="109"/>
      <c r="L62" s="111">
        <f>L61*J62</f>
        <v>4.24472191</v>
      </c>
      <c r="M62" s="112"/>
      <c r="N62" s="113">
        <f t="shared" si="13"/>
        <v>0.46054274499999881</v>
      </c>
      <c r="O62" s="114">
        <f t="shared" si="12"/>
        <v>0.12170215122464971</v>
      </c>
      <c r="Q62" s="199"/>
      <c r="R62" s="199"/>
    </row>
    <row r="63" spans="2:18" x14ac:dyDescent="0.25">
      <c r="B63" s="250" t="s">
        <v>43</v>
      </c>
      <c r="C63" s="21"/>
      <c r="D63" s="21"/>
      <c r="E63" s="21"/>
      <c r="F63" s="116"/>
      <c r="G63" s="107"/>
      <c r="H63" s="99">
        <f>H61+H62</f>
        <v>32.893249665000013</v>
      </c>
      <c r="I63" s="109"/>
      <c r="J63" s="109"/>
      <c r="K63" s="109"/>
      <c r="L63" s="212">
        <f>L61+L62</f>
        <v>36.896428910000004</v>
      </c>
      <c r="M63" s="112"/>
      <c r="N63" s="103">
        <f t="shared" si="13"/>
        <v>4.0031792449999912</v>
      </c>
      <c r="O63" s="104">
        <f t="shared" si="12"/>
        <v>0.12170215122464975</v>
      </c>
      <c r="Q63" s="199"/>
      <c r="R63" s="199"/>
    </row>
    <row r="64" spans="2:18" x14ac:dyDescent="0.25">
      <c r="B64" s="249" t="s">
        <v>137</v>
      </c>
      <c r="C64" s="21"/>
      <c r="D64" s="21"/>
      <c r="E64" s="21"/>
      <c r="F64" s="106">
        <v>-0.08</v>
      </c>
      <c r="G64" s="107"/>
      <c r="H64" s="257">
        <f>F64*H61</f>
        <v>-2.3287256400000009</v>
      </c>
      <c r="I64" s="112"/>
      <c r="J64" s="106">
        <v>-0.08</v>
      </c>
      <c r="K64" s="248"/>
      <c r="L64" s="257">
        <f>J64*L61</f>
        <v>-2.6121365600000002</v>
      </c>
      <c r="M64" s="112"/>
      <c r="N64" s="257">
        <f>L64-H64</f>
        <v>-0.28341091999999923</v>
      </c>
      <c r="O64" s="114">
        <f t="shared" ref="O64:O65" si="18">IF((H64)=0,"",(N64/H64))</f>
        <v>0.12170215122464968</v>
      </c>
      <c r="Q64" s="199"/>
      <c r="R64" s="199"/>
    </row>
    <row r="65" spans="1:18" ht="13.5" customHeight="1" thickBot="1" x14ac:dyDescent="0.3">
      <c r="B65" s="294" t="s">
        <v>141</v>
      </c>
      <c r="C65" s="294"/>
      <c r="D65" s="294"/>
      <c r="E65" s="21"/>
      <c r="F65" s="256"/>
      <c r="G65" s="107"/>
      <c r="H65" s="251">
        <f>SUM(H63:H64)</f>
        <v>30.564524025000011</v>
      </c>
      <c r="I65" s="112"/>
      <c r="J65" s="253"/>
      <c r="K65" s="248"/>
      <c r="L65" s="251">
        <f>SUM(L63:L64)</f>
        <v>34.284292350000001</v>
      </c>
      <c r="M65" s="112"/>
      <c r="N65" s="103">
        <f t="shared" ref="N65" si="19">L65-H65</f>
        <v>3.7197683249999898</v>
      </c>
      <c r="O65" s="104">
        <f t="shared" si="18"/>
        <v>0.12170215122464968</v>
      </c>
      <c r="Q65" s="199"/>
      <c r="R65" s="199"/>
    </row>
    <row r="66" spans="1:18" s="85" customFormat="1" ht="8.25" customHeight="1" thickBot="1" x14ac:dyDescent="0.3">
      <c r="B66" s="117"/>
      <c r="C66" s="118"/>
      <c r="D66" s="119"/>
      <c r="E66" s="118"/>
      <c r="F66" s="89"/>
      <c r="G66" s="120"/>
      <c r="H66" s="91"/>
      <c r="I66" s="121"/>
      <c r="J66" s="89"/>
      <c r="K66" s="122"/>
      <c r="L66" s="91"/>
      <c r="M66" s="121"/>
      <c r="N66" s="123"/>
      <c r="O66" s="95"/>
      <c r="Q66" s="201"/>
      <c r="R66" s="201"/>
    </row>
    <row r="67" spans="1:18" s="85" customFormat="1" x14ac:dyDescent="0.25">
      <c r="B67" s="124" t="s">
        <v>139</v>
      </c>
      <c r="C67" s="79"/>
      <c r="D67" s="79"/>
      <c r="E67" s="79"/>
      <c r="F67" s="125"/>
      <c r="G67" s="126"/>
      <c r="H67" s="127">
        <f>SUM(H58:H59,H50,H51:H53)</f>
        <v>28.593070500000007</v>
      </c>
      <c r="I67" s="128"/>
      <c r="J67" s="129"/>
      <c r="K67" s="129"/>
      <c r="L67" s="259">
        <f>SUM(L58:L59,L50,L51:L53)</f>
        <v>32.135707000000004</v>
      </c>
      <c r="M67" s="130"/>
      <c r="N67" s="131">
        <f t="shared" ref="N67:N69" si="20">L67-H67</f>
        <v>3.5426364999999969</v>
      </c>
      <c r="O67" s="104">
        <f t="shared" ref="O67:O69" si="21">IF((H67)=0,"",(N67/H67))</f>
        <v>0.12389842846713493</v>
      </c>
      <c r="Q67" s="200"/>
      <c r="R67" s="200"/>
    </row>
    <row r="68" spans="1:18" s="85" customFormat="1" x14ac:dyDescent="0.25">
      <c r="B68" s="132" t="s">
        <v>42</v>
      </c>
      <c r="C68" s="79"/>
      <c r="D68" s="79"/>
      <c r="E68" s="79"/>
      <c r="F68" s="133">
        <v>0.13</v>
      </c>
      <c r="G68" s="126"/>
      <c r="H68" s="134">
        <f>H67*F68</f>
        <v>3.7170991650000009</v>
      </c>
      <c r="I68" s="135"/>
      <c r="J68" s="136">
        <v>0.13</v>
      </c>
      <c r="K68" s="137"/>
      <c r="L68" s="138">
        <f>L67*J68</f>
        <v>4.1776419100000002</v>
      </c>
      <c r="M68" s="139"/>
      <c r="N68" s="140">
        <f t="shared" si="20"/>
        <v>0.46054274499999925</v>
      </c>
      <c r="O68" s="114">
        <f t="shared" si="21"/>
        <v>0.12389842846713484</v>
      </c>
      <c r="Q68" s="201"/>
      <c r="R68" s="201"/>
    </row>
    <row r="69" spans="1:18" s="85" customFormat="1" x14ac:dyDescent="0.25">
      <c r="B69" s="258" t="s">
        <v>43</v>
      </c>
      <c r="C69" s="79"/>
      <c r="D69" s="79"/>
      <c r="E69" s="79"/>
      <c r="F69" s="142"/>
      <c r="G69" s="143"/>
      <c r="H69" s="127">
        <f>H67+H68</f>
        <v>32.310169665000011</v>
      </c>
      <c r="I69" s="135"/>
      <c r="J69" s="135"/>
      <c r="K69" s="135"/>
      <c r="L69" s="211">
        <f>L67+L68</f>
        <v>36.313348910000002</v>
      </c>
      <c r="M69" s="139"/>
      <c r="N69" s="131">
        <f t="shared" si="20"/>
        <v>4.0031792449999912</v>
      </c>
      <c r="O69" s="104">
        <f t="shared" si="21"/>
        <v>0.12389842846713475</v>
      </c>
      <c r="Q69" s="201"/>
      <c r="R69" s="201"/>
    </row>
    <row r="70" spans="1:18" s="85" customFormat="1" x14ac:dyDescent="0.25">
      <c r="B70" s="249" t="s">
        <v>137</v>
      </c>
      <c r="C70" s="21"/>
      <c r="D70" s="21"/>
      <c r="E70" s="79"/>
      <c r="F70" s="106">
        <v>-0.08</v>
      </c>
      <c r="G70" s="143"/>
      <c r="H70" s="257">
        <f>F70*H67</f>
        <v>-2.2874456400000005</v>
      </c>
      <c r="I70" s="135"/>
      <c r="J70" s="106">
        <v>-0.08</v>
      </c>
      <c r="K70" s="135"/>
      <c r="L70" s="257">
        <f>J70*L67</f>
        <v>-2.5708565600000002</v>
      </c>
      <c r="M70" s="139"/>
      <c r="N70" s="140">
        <f t="shared" ref="N70:N71" si="22">L70-H70</f>
        <v>-0.28341091999999968</v>
      </c>
      <c r="O70" s="114">
        <f t="shared" ref="O70:O71" si="23">IF((H70)=0,"",(N70/H70))</f>
        <v>0.12389842846713491</v>
      </c>
      <c r="Q70" s="201"/>
      <c r="R70" s="201"/>
    </row>
    <row r="71" spans="1:18" s="85" customFormat="1" ht="13.8" thickBot="1" x14ac:dyDescent="0.3">
      <c r="B71" s="294" t="s">
        <v>142</v>
      </c>
      <c r="C71" s="294"/>
      <c r="D71" s="294"/>
      <c r="E71" s="79"/>
      <c r="F71" s="142"/>
      <c r="G71" s="143"/>
      <c r="H71" s="251">
        <f>SUM(H69:H70)</f>
        <v>30.022724025000009</v>
      </c>
      <c r="I71" s="135"/>
      <c r="J71" s="135"/>
      <c r="K71" s="135"/>
      <c r="L71" s="251">
        <f>SUM(L69:L70)</f>
        <v>33.742492349999999</v>
      </c>
      <c r="M71" s="139"/>
      <c r="N71" s="131">
        <f t="shared" si="22"/>
        <v>3.7197683249999898</v>
      </c>
      <c r="O71" s="104">
        <f t="shared" si="23"/>
        <v>0.1238984284671347</v>
      </c>
      <c r="Q71" s="201"/>
      <c r="R71" s="201"/>
    </row>
    <row r="72" spans="1:18" s="85" customFormat="1" ht="8.25" customHeight="1" thickBot="1" x14ac:dyDescent="0.3">
      <c r="B72" s="117"/>
      <c r="C72" s="118"/>
      <c r="D72" s="119"/>
      <c r="E72" s="118"/>
      <c r="F72" s="144"/>
      <c r="G72" s="145"/>
      <c r="H72" s="146"/>
      <c r="I72" s="147"/>
      <c r="J72" s="144"/>
      <c r="K72" s="120"/>
      <c r="L72" s="148"/>
      <c r="M72" s="121"/>
      <c r="N72" s="149"/>
      <c r="O72" s="95"/>
      <c r="Q72" s="201"/>
      <c r="R72" s="201"/>
    </row>
    <row r="73" spans="1:18" x14ac:dyDescent="0.25">
      <c r="L73" s="150"/>
    </row>
    <row r="74" spans="1:18" x14ac:dyDescent="0.25">
      <c r="B74" s="12" t="s">
        <v>45</v>
      </c>
      <c r="F74" s="151">
        <f>'Proposed Rates'!D201</f>
        <v>3.3500000000000002E-2</v>
      </c>
      <c r="J74" s="151">
        <f>'Proposed Rates'!E201</f>
        <v>3.3500000000000002E-2</v>
      </c>
    </row>
    <row r="76" spans="1:18" ht="13.5" customHeight="1" x14ac:dyDescent="0.25"/>
    <row r="77" spans="1:18" ht="12" customHeight="1" x14ac:dyDescent="0.25">
      <c r="A77" s="6" t="s">
        <v>46</v>
      </c>
    </row>
    <row r="78" spans="1:18" x14ac:dyDescent="0.25">
      <c r="A78" s="6" t="s">
        <v>47</v>
      </c>
    </row>
    <row r="80" spans="1:18" x14ac:dyDescent="0.25">
      <c r="A80" s="153" t="s">
        <v>133</v>
      </c>
    </row>
    <row r="81" spans="1:2" x14ac:dyDescent="0.25">
      <c r="A81" s="11" t="s">
        <v>48</v>
      </c>
    </row>
    <row r="83" spans="1:2" x14ac:dyDescent="0.25">
      <c r="A83" s="6" t="s">
        <v>132</v>
      </c>
    </row>
    <row r="84" spans="1:2" x14ac:dyDescent="0.25">
      <c r="A84" s="6" t="s">
        <v>49</v>
      </c>
    </row>
    <row r="85" spans="1:2" x14ac:dyDescent="0.25">
      <c r="A85" s="6" t="s">
        <v>50</v>
      </c>
    </row>
    <row r="86" spans="1:2" x14ac:dyDescent="0.25">
      <c r="A86" s="6" t="s">
        <v>51</v>
      </c>
    </row>
    <row r="87" spans="1:2" x14ac:dyDescent="0.25">
      <c r="A87" s="6" t="s">
        <v>52</v>
      </c>
    </row>
    <row r="89" spans="1:2" x14ac:dyDescent="0.25">
      <c r="A89" s="152"/>
      <c r="B89" s="6" t="s">
        <v>53</v>
      </c>
    </row>
    <row r="91" spans="1:2" x14ac:dyDescent="0.25">
      <c r="B91" s="153" t="s">
        <v>54</v>
      </c>
    </row>
  </sheetData>
  <sheetProtection selectLockedCells="1"/>
  <mergeCells count="10">
    <mergeCell ref="A3:K3"/>
    <mergeCell ref="D14:O14"/>
    <mergeCell ref="F20:H20"/>
    <mergeCell ref="J20:L20"/>
    <mergeCell ref="N20:O20"/>
    <mergeCell ref="B65:D65"/>
    <mergeCell ref="B71:D71"/>
    <mergeCell ref="D21:D22"/>
    <mergeCell ref="N21:N22"/>
    <mergeCell ref="O21:O22"/>
  </mergeCells>
  <dataValidations count="3">
    <dataValidation type="list" allowBlank="1" showInputMessage="1" showErrorMessage="1" sqref="E48:E49 E72 E66 E23:E38 E40:E46 E51:E60">
      <formula1>#REF!</formula1>
    </dataValidation>
    <dataValidation type="list" allowBlank="1" showInputMessage="1" showErrorMessage="1" prompt="Select Charge Unit - monthly, per kWh, per kW" sqref="D72 D66 D23:D38 D40:D46 D48:D49 D51:D60">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1</xdr:col>
                    <xdr:colOff>1676400</xdr:colOff>
                    <xdr:row>7</xdr:row>
                    <xdr:rowOff>53340</xdr:rowOff>
                  </from>
                  <to>
                    <xdr:col>3</xdr:col>
                    <xdr:colOff>556260</xdr:colOff>
                    <xdr:row>7</xdr:row>
                    <xdr:rowOff>144780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3</xdr:col>
                    <xdr:colOff>441960</xdr:colOff>
                    <xdr:row>7</xdr:row>
                    <xdr:rowOff>7620</xdr:rowOff>
                  </from>
                  <to>
                    <xdr:col>7</xdr:col>
                    <xdr:colOff>7620</xdr:colOff>
                    <xdr:row>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W95"/>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7.88671875" style="6" bestFit="1" customWidth="1"/>
    <col min="9" max="9" width="2.88671875" style="6" customWidth="1"/>
    <col min="10" max="10" width="9.88671875" style="6" bestFit="1" customWidth="1"/>
    <col min="11" max="11" width="7.44140625" style="6" bestFit="1" customWidth="1"/>
    <col min="12" max="12" width="7.88671875" style="6" bestFit="1" customWidth="1"/>
    <col min="13" max="13" width="2.88671875" style="6" customWidth="1"/>
    <col min="14" max="14" width="9.21875" style="6" bestFit="1" customWidth="1"/>
    <col min="15" max="15" width="10" style="6" bestFit="1" customWidth="1"/>
    <col min="16" max="16" width="3.88671875" style="6" customWidth="1"/>
    <col min="17" max="17" width="2.88671875" style="203" customWidth="1"/>
    <col min="18" max="18" width="4.5546875" style="203" customWidth="1"/>
    <col min="19" max="19" width="2.88671875" style="203" customWidth="1"/>
    <col min="20" max="20" width="4.5546875" style="203" customWidth="1"/>
    <col min="21" max="21" width="2.88671875" style="203"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2</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232</v>
      </c>
      <c r="G18" s="12" t="s">
        <v>6</v>
      </c>
    </row>
    <row r="19" spans="2:23" x14ac:dyDescent="0.25">
      <c r="B19" s="11"/>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+'Res (100)'!F23</f>
        <v>16.600000000000001</v>
      </c>
      <c r="G23" s="25">
        <v>1</v>
      </c>
      <c r="H23" s="26">
        <f>G23*F23</f>
        <v>16.600000000000001</v>
      </c>
      <c r="I23" s="27"/>
      <c r="J23" s="28">
        <f>+'Res (100)'!J23</f>
        <v>20.51</v>
      </c>
      <c r="K23" s="29">
        <v>1</v>
      </c>
      <c r="L23" s="26">
        <f>K23*J23</f>
        <v>20.51</v>
      </c>
      <c r="M23" s="27"/>
      <c r="N23" s="30">
        <f>L23-H23</f>
        <v>3.91</v>
      </c>
      <c r="O23" s="31">
        <f>IF((H23)=0,"",(N23/H23))</f>
        <v>0.23554216867469879</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+'Res (100)'!F29</f>
        <v>1.5100000000000001E-2</v>
      </c>
      <c r="G29" s="25">
        <f>$F$18</f>
        <v>232</v>
      </c>
      <c r="H29" s="26">
        <f t="shared" si="0"/>
        <v>3.5032000000000001</v>
      </c>
      <c r="I29" s="27"/>
      <c r="J29" s="28">
        <f>+'Res (100)'!J29</f>
        <v>1.0500000000000001E-2</v>
      </c>
      <c r="K29" s="25">
        <f>$F$18</f>
        <v>232</v>
      </c>
      <c r="L29" s="26">
        <f t="shared" si="1"/>
        <v>2.4359999999999999</v>
      </c>
      <c r="M29" s="27"/>
      <c r="N29" s="30">
        <f t="shared" si="2"/>
        <v>-1.0672000000000001</v>
      </c>
      <c r="O29" s="31">
        <f t="shared" si="3"/>
        <v>-0.30463576158940403</v>
      </c>
      <c r="Q29" s="107"/>
      <c r="S29" s="107"/>
      <c r="U29" s="107"/>
      <c r="W29" s="107"/>
    </row>
    <row r="30" spans="2:23" x14ac:dyDescent="0.25">
      <c r="B30" s="21" t="s">
        <v>21</v>
      </c>
      <c r="C30" s="21"/>
      <c r="D30" s="22"/>
      <c r="E30" s="23"/>
      <c r="F30" s="24"/>
      <c r="G30" s="25">
        <f t="shared" ref="G30" si="4">$F$18</f>
        <v>232</v>
      </c>
      <c r="H30" s="26">
        <f t="shared" si="0"/>
        <v>0</v>
      </c>
      <c r="I30" s="27"/>
      <c r="J30" s="28"/>
      <c r="K30" s="25">
        <f t="shared" ref="K30:K38" si="5">$F$18</f>
        <v>232</v>
      </c>
      <c r="L30" s="26">
        <f t="shared" si="1"/>
        <v>0</v>
      </c>
      <c r="M30" s="27"/>
      <c r="N30" s="30">
        <f t="shared" si="2"/>
        <v>0</v>
      </c>
      <c r="O30" s="31" t="str">
        <f t="shared" si="3"/>
        <v/>
      </c>
      <c r="Q30" s="107"/>
      <c r="S30" s="107"/>
      <c r="U30" s="107"/>
      <c r="W30" s="107"/>
    </row>
    <row r="31" spans="2:23" x14ac:dyDescent="0.25">
      <c r="B31" s="21" t="s">
        <v>22</v>
      </c>
      <c r="C31" s="21"/>
      <c r="D31" s="22" t="s">
        <v>20</v>
      </c>
      <c r="E31" s="23"/>
      <c r="F31" s="50">
        <f>+'Res (100)'!F31</f>
        <v>0</v>
      </c>
      <c r="G31" s="25">
        <f>$F$18</f>
        <v>232</v>
      </c>
      <c r="H31" s="26">
        <f>G31*F31</f>
        <v>0</v>
      </c>
      <c r="I31" s="27"/>
      <c r="J31" s="52">
        <f>+'Res (100)'!J31</f>
        <v>0</v>
      </c>
      <c r="K31" s="25">
        <f t="shared" si="5"/>
        <v>232</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232</v>
      </c>
      <c r="H32" s="26">
        <f t="shared" si="0"/>
        <v>0</v>
      </c>
      <c r="I32" s="27"/>
      <c r="J32" s="28"/>
      <c r="K32" s="25">
        <f t="shared" si="5"/>
        <v>232</v>
      </c>
      <c r="L32" s="26">
        <f t="shared" si="1"/>
        <v>0</v>
      </c>
      <c r="M32" s="27"/>
      <c r="N32" s="30">
        <f t="shared" si="2"/>
        <v>0</v>
      </c>
      <c r="O32" s="31" t="str">
        <f t="shared" si="3"/>
        <v/>
      </c>
      <c r="Q32" s="107"/>
      <c r="S32" s="107"/>
      <c r="U32" s="107"/>
      <c r="W32" s="107"/>
    </row>
    <row r="33" spans="2:23" x14ac:dyDescent="0.25">
      <c r="B33" s="33"/>
      <c r="C33" s="21"/>
      <c r="D33" s="22"/>
      <c r="E33" s="23"/>
      <c r="F33" s="24"/>
      <c r="G33" s="25">
        <f t="shared" si="6"/>
        <v>232</v>
      </c>
      <c r="H33" s="26">
        <f t="shared" si="0"/>
        <v>0</v>
      </c>
      <c r="I33" s="27"/>
      <c r="J33" s="28"/>
      <c r="K33" s="25">
        <f t="shared" si="5"/>
        <v>232</v>
      </c>
      <c r="L33" s="26">
        <f t="shared" si="1"/>
        <v>0</v>
      </c>
      <c r="M33" s="27"/>
      <c r="N33" s="30">
        <f t="shared" si="2"/>
        <v>0</v>
      </c>
      <c r="O33" s="31" t="str">
        <f t="shared" si="3"/>
        <v/>
      </c>
      <c r="Q33" s="107"/>
      <c r="S33" s="107"/>
      <c r="U33" s="107"/>
      <c r="W33" s="107"/>
    </row>
    <row r="34" spans="2:23" x14ac:dyDescent="0.25">
      <c r="B34" s="33"/>
      <c r="C34" s="21"/>
      <c r="D34" s="22"/>
      <c r="E34" s="23"/>
      <c r="F34" s="24"/>
      <c r="G34" s="25">
        <f t="shared" si="6"/>
        <v>232</v>
      </c>
      <c r="H34" s="26">
        <f t="shared" si="0"/>
        <v>0</v>
      </c>
      <c r="I34" s="27"/>
      <c r="J34" s="28"/>
      <c r="K34" s="25">
        <f t="shared" si="5"/>
        <v>232</v>
      </c>
      <c r="L34" s="26">
        <f t="shared" si="1"/>
        <v>0</v>
      </c>
      <c r="M34" s="27"/>
      <c r="N34" s="30">
        <f t="shared" si="2"/>
        <v>0</v>
      </c>
      <c r="O34" s="31" t="str">
        <f t="shared" si="3"/>
        <v/>
      </c>
      <c r="Q34" s="107"/>
      <c r="S34" s="107"/>
      <c r="U34" s="107"/>
      <c r="W34" s="107"/>
    </row>
    <row r="35" spans="2:23" x14ac:dyDescent="0.25">
      <c r="B35" s="33"/>
      <c r="C35" s="21"/>
      <c r="D35" s="22"/>
      <c r="E35" s="23"/>
      <c r="F35" s="24"/>
      <c r="G35" s="25">
        <f t="shared" si="6"/>
        <v>232</v>
      </c>
      <c r="H35" s="26">
        <f t="shared" si="0"/>
        <v>0</v>
      </c>
      <c r="I35" s="27"/>
      <c r="J35" s="28"/>
      <c r="K35" s="25">
        <f t="shared" si="5"/>
        <v>232</v>
      </c>
      <c r="L35" s="26">
        <f t="shared" si="1"/>
        <v>0</v>
      </c>
      <c r="M35" s="27"/>
      <c r="N35" s="30">
        <f t="shared" si="2"/>
        <v>0</v>
      </c>
      <c r="O35" s="31" t="str">
        <f t="shared" si="3"/>
        <v/>
      </c>
      <c r="Q35" s="107"/>
      <c r="S35" s="107"/>
      <c r="U35" s="107"/>
      <c r="W35" s="107"/>
    </row>
    <row r="36" spans="2:23" x14ac:dyDescent="0.25">
      <c r="B36" s="33"/>
      <c r="C36" s="21"/>
      <c r="D36" s="22"/>
      <c r="E36" s="23"/>
      <c r="F36" s="24"/>
      <c r="G36" s="25">
        <f t="shared" si="6"/>
        <v>232</v>
      </c>
      <c r="H36" s="26">
        <f t="shared" si="0"/>
        <v>0</v>
      </c>
      <c r="I36" s="27"/>
      <c r="J36" s="28"/>
      <c r="K36" s="25">
        <f t="shared" si="5"/>
        <v>232</v>
      </c>
      <c r="L36" s="26">
        <f t="shared" si="1"/>
        <v>0</v>
      </c>
      <c r="M36" s="27"/>
      <c r="N36" s="30">
        <f t="shared" si="2"/>
        <v>0</v>
      </c>
      <c r="O36" s="31" t="str">
        <f t="shared" si="3"/>
        <v/>
      </c>
      <c r="Q36" s="107"/>
      <c r="S36" s="107"/>
      <c r="U36" s="107"/>
      <c r="W36" s="107"/>
    </row>
    <row r="37" spans="2:23" x14ac:dyDescent="0.25">
      <c r="B37" s="33"/>
      <c r="C37" s="21"/>
      <c r="D37" s="22"/>
      <c r="E37" s="23"/>
      <c r="F37" s="24"/>
      <c r="G37" s="25">
        <f t="shared" si="6"/>
        <v>232</v>
      </c>
      <c r="H37" s="26">
        <f t="shared" si="0"/>
        <v>0</v>
      </c>
      <c r="I37" s="27"/>
      <c r="J37" s="28"/>
      <c r="K37" s="25">
        <f t="shared" si="5"/>
        <v>232</v>
      </c>
      <c r="L37" s="26">
        <f t="shared" si="1"/>
        <v>0</v>
      </c>
      <c r="M37" s="27"/>
      <c r="N37" s="30">
        <f t="shared" si="2"/>
        <v>0</v>
      </c>
      <c r="O37" s="31" t="str">
        <f t="shared" si="3"/>
        <v/>
      </c>
      <c r="Q37" s="107"/>
      <c r="S37" s="107"/>
      <c r="U37" s="107"/>
      <c r="W37" s="107"/>
    </row>
    <row r="38" spans="2:23" x14ac:dyDescent="0.25">
      <c r="B38" s="33"/>
      <c r="C38" s="21"/>
      <c r="D38" s="22"/>
      <c r="E38" s="23"/>
      <c r="F38" s="24"/>
      <c r="G38" s="25">
        <f t="shared" si="6"/>
        <v>232</v>
      </c>
      <c r="H38" s="26">
        <f t="shared" si="0"/>
        <v>0</v>
      </c>
      <c r="I38" s="27"/>
      <c r="J38" s="28"/>
      <c r="K38" s="25">
        <f t="shared" si="5"/>
        <v>232</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20.103200000000001</v>
      </c>
      <c r="I39" s="40"/>
      <c r="J39" s="41"/>
      <c r="K39" s="42"/>
      <c r="L39" s="39">
        <f>SUM(L23:L38)</f>
        <v>22.946000000000002</v>
      </c>
      <c r="M39" s="40"/>
      <c r="N39" s="43">
        <f t="shared" si="2"/>
        <v>2.8428000000000004</v>
      </c>
      <c r="O39" s="44">
        <f t="shared" si="3"/>
        <v>0.14141032273468901</v>
      </c>
      <c r="Q39" s="107"/>
      <c r="R39" s="203"/>
      <c r="S39" s="107"/>
      <c r="T39" s="203"/>
      <c r="U39" s="107"/>
      <c r="V39" s="203"/>
      <c r="W39" s="107"/>
    </row>
    <row r="40" spans="2:23" ht="26.4" x14ac:dyDescent="0.25">
      <c r="B40" s="46" t="str">
        <f>+'Res (100)'!B40</f>
        <v>Deferral/Variance Account Disposition Rate Rider Group 1</v>
      </c>
      <c r="C40" s="21"/>
      <c r="D40" s="22" t="s">
        <v>20</v>
      </c>
      <c r="E40" s="23"/>
      <c r="F40" s="24">
        <f>'Res (100)'!F40</f>
        <v>-1E-4</v>
      </c>
      <c r="G40" s="25">
        <f>$F$18</f>
        <v>232</v>
      </c>
      <c r="H40" s="26">
        <f>G40*F40</f>
        <v>-2.3200000000000002E-2</v>
      </c>
      <c r="I40" s="27"/>
      <c r="J40" s="28">
        <f>+'Res (100)'!J40</f>
        <v>-4.0000000000000002E-4</v>
      </c>
      <c r="K40" s="25">
        <f>$F$18</f>
        <v>232</v>
      </c>
      <c r="L40" s="26">
        <f>K40*J40</f>
        <v>-9.2800000000000007E-2</v>
      </c>
      <c r="M40" s="27"/>
      <c r="N40" s="30">
        <f>L40-H40</f>
        <v>-6.9600000000000009E-2</v>
      </c>
      <c r="O40" s="31">
        <f>IF((H40)=0,"",(N40/H40))</f>
        <v>3</v>
      </c>
      <c r="Q40" s="107"/>
      <c r="S40" s="107"/>
      <c r="U40" s="107"/>
      <c r="W40" s="107"/>
    </row>
    <row r="41" spans="2:23" ht="39.6" x14ac:dyDescent="0.25">
      <c r="B41" s="154" t="s">
        <v>106</v>
      </c>
      <c r="C41" s="21"/>
      <c r="D41" s="22" t="s">
        <v>17</v>
      </c>
      <c r="E41" s="23"/>
      <c r="F41" s="24">
        <f>'Res (100)'!F41</f>
        <v>0.02</v>
      </c>
      <c r="G41" s="25">
        <v>1</v>
      </c>
      <c r="H41" s="26">
        <f t="shared" ref="H41:H43" si="7">G41*F41</f>
        <v>0.02</v>
      </c>
      <c r="I41" s="47"/>
      <c r="J41" s="28">
        <f>+'Res (100)'!J41</f>
        <v>0</v>
      </c>
      <c r="K41" s="25">
        <v>1</v>
      </c>
      <c r="L41" s="26">
        <f t="shared" ref="L41:L45" si="8">K41*J41</f>
        <v>0</v>
      </c>
      <c r="M41" s="48"/>
      <c r="N41" s="30">
        <f t="shared" ref="N41:N45" si="9">L41-H41</f>
        <v>-0.02</v>
      </c>
      <c r="O41" s="31">
        <f t="shared" ref="O41:O62" si="10">IF((H41)=0,"",(N41/H41))</f>
        <v>-1</v>
      </c>
      <c r="Q41" s="107"/>
      <c r="S41" s="107"/>
      <c r="U41" s="107"/>
      <c r="W41" s="107"/>
    </row>
    <row r="42" spans="2:23" ht="39.6" x14ac:dyDescent="0.25">
      <c r="B42" s="154" t="s">
        <v>106</v>
      </c>
      <c r="C42" s="21"/>
      <c r="D42" s="22" t="s">
        <v>20</v>
      </c>
      <c r="E42" s="23"/>
      <c r="F42" s="24">
        <f>'Res (100)'!F42</f>
        <v>-2.3E-3</v>
      </c>
      <c r="G42" s="25">
        <f t="shared" ref="G42:G43" si="11">$F$18</f>
        <v>232</v>
      </c>
      <c r="H42" s="26">
        <f t="shared" si="7"/>
        <v>-0.53359999999999996</v>
      </c>
      <c r="I42" s="47"/>
      <c r="J42" s="28">
        <f>+'Res (100)'!J42</f>
        <v>-8.0000000000000004E-4</v>
      </c>
      <c r="K42" s="25">
        <f t="shared" ref="K42:K43" si="12">$F$18</f>
        <v>232</v>
      </c>
      <c r="L42" s="26">
        <f t="shared" si="8"/>
        <v>-0.18560000000000001</v>
      </c>
      <c r="M42" s="48"/>
      <c r="N42" s="30">
        <f t="shared" si="9"/>
        <v>0.34799999999999998</v>
      </c>
      <c r="O42" s="31">
        <f t="shared" si="10"/>
        <v>-0.65217391304347827</v>
      </c>
      <c r="Q42" s="107"/>
      <c r="S42" s="107"/>
      <c r="U42" s="107"/>
      <c r="W42" s="107"/>
    </row>
    <row r="43" spans="2:23" ht="39.6" x14ac:dyDescent="0.25">
      <c r="B43" s="46" t="s">
        <v>125</v>
      </c>
      <c r="C43" s="21"/>
      <c r="D43" s="22" t="s">
        <v>20</v>
      </c>
      <c r="E43" s="23"/>
      <c r="F43" s="24">
        <f>'Res (100)'!F43</f>
        <v>2.7E-4</v>
      </c>
      <c r="G43" s="25">
        <f t="shared" si="11"/>
        <v>232</v>
      </c>
      <c r="H43" s="26">
        <f t="shared" si="7"/>
        <v>6.2640000000000001E-2</v>
      </c>
      <c r="I43" s="47"/>
      <c r="J43" s="223">
        <f>+'Res (100)'!J43</f>
        <v>0</v>
      </c>
      <c r="K43" s="25">
        <f t="shared" si="12"/>
        <v>232</v>
      </c>
      <c r="L43" s="26">
        <f t="shared" si="8"/>
        <v>0</v>
      </c>
      <c r="M43" s="48"/>
      <c r="N43" s="30">
        <f t="shared" si="9"/>
        <v>-6.2640000000000001E-2</v>
      </c>
      <c r="O43" s="31">
        <f t="shared" si="10"/>
        <v>-1</v>
      </c>
      <c r="Q43" s="107"/>
      <c r="S43" s="107"/>
      <c r="U43" s="107"/>
      <c r="W43" s="107"/>
    </row>
    <row r="44" spans="2:23" x14ac:dyDescent="0.25">
      <c r="B44" s="49" t="s">
        <v>25</v>
      </c>
      <c r="C44" s="21"/>
      <c r="D44" s="22" t="s">
        <v>20</v>
      </c>
      <c r="E44" s="23"/>
      <c r="F44" s="50">
        <f>'Res (100)'!F44</f>
        <v>6.9999999999999994E-5</v>
      </c>
      <c r="G44" s="51">
        <f>$F$18*(1+F74)</f>
        <v>239.77200000000002</v>
      </c>
      <c r="H44" s="26">
        <f>G44*F44</f>
        <v>1.678404E-2</v>
      </c>
      <c r="I44" s="27"/>
      <c r="J44" s="52">
        <f>'Proposed Rates'!E126</f>
        <v>6.0000000000000002E-5</v>
      </c>
      <c r="K44" s="51">
        <f>$F$18*(1+J74)</f>
        <v>239.77200000000002</v>
      </c>
      <c r="L44" s="26">
        <f>K44*J44</f>
        <v>1.4386320000000001E-2</v>
      </c>
      <c r="M44" s="27"/>
      <c r="N44" s="30">
        <f>L44-H44</f>
        <v>-2.397719999999999E-3</v>
      </c>
      <c r="O44" s="31">
        <f>IF((H44)=0,"",(N44/H44))</f>
        <v>-0.14285714285714279</v>
      </c>
      <c r="Q44" s="107"/>
      <c r="S44" s="107"/>
      <c r="U44" s="107"/>
      <c r="W44" s="107"/>
    </row>
    <row r="45" spans="2:23" x14ac:dyDescent="0.25">
      <c r="B45" s="49" t="s">
        <v>26</v>
      </c>
      <c r="C45" s="21"/>
      <c r="D45" s="22"/>
      <c r="E45" s="23"/>
      <c r="F45" s="53">
        <f>IF(ISBLANK(D16)=TRUE, 0, IF(D16="TOU", 0.65*$F$55+0.17*$F$56+0.18*$F$57, IF(AND(D16="non-TOU", G59&gt;0), F59,F58)))</f>
        <v>8.2160000000000011E-2</v>
      </c>
      <c r="G45" s="54">
        <f>$F$18*(1+$F$74)-$F$18</f>
        <v>7.7720000000000198</v>
      </c>
      <c r="H45" s="26">
        <f>G45*F45</f>
        <v>0.6385475200000017</v>
      </c>
      <c r="I45" s="27"/>
      <c r="J45" s="55">
        <f>0.65*$J$55+0.17*$J$56+0.18*$J$57</f>
        <v>8.2160000000000011E-2</v>
      </c>
      <c r="K45" s="54">
        <f>$F$18*(1+$J$74)-$F$18</f>
        <v>7.7720000000000198</v>
      </c>
      <c r="L45" s="26">
        <f t="shared" si="8"/>
        <v>0.6385475200000017</v>
      </c>
      <c r="M45" s="27"/>
      <c r="N45" s="30">
        <f t="shared" si="9"/>
        <v>0</v>
      </c>
      <c r="O45" s="31">
        <f t="shared" si="10"/>
        <v>0</v>
      </c>
      <c r="Q45" s="107"/>
      <c r="S45" s="107"/>
      <c r="U45" s="107"/>
      <c r="W45" s="107"/>
    </row>
    <row r="46" spans="2:23" x14ac:dyDescent="0.25">
      <c r="B46" s="49" t="s">
        <v>27</v>
      </c>
      <c r="C46" s="21"/>
      <c r="D46" s="22" t="s">
        <v>17</v>
      </c>
      <c r="E46" s="23"/>
      <c r="F46" s="53">
        <f>'Res (100)'!F46</f>
        <v>0.79</v>
      </c>
      <c r="G46" s="25">
        <v>1</v>
      </c>
      <c r="H46" s="26">
        <f>G46*F46</f>
        <v>0.79</v>
      </c>
      <c r="I46" s="27"/>
      <c r="J46" s="53">
        <f>'Proposed Rates'!E141</f>
        <v>0.79</v>
      </c>
      <c r="K46" s="25">
        <v>1</v>
      </c>
      <c r="L46" s="26">
        <f>K46*J46</f>
        <v>0.79</v>
      </c>
      <c r="M46" s="27"/>
      <c r="N46" s="30">
        <f>L46-H46</f>
        <v>0</v>
      </c>
      <c r="O46" s="31">
        <f t="shared" si="10"/>
        <v>0</v>
      </c>
      <c r="Q46" s="107"/>
      <c r="S46" s="107"/>
      <c r="U46" s="107"/>
      <c r="W46" s="107"/>
    </row>
    <row r="47" spans="2:23" ht="26.4" x14ac:dyDescent="0.25">
      <c r="B47" s="56" t="s">
        <v>28</v>
      </c>
      <c r="C47" s="57"/>
      <c r="D47" s="57"/>
      <c r="E47" s="57"/>
      <c r="F47" s="58"/>
      <c r="G47" s="59"/>
      <c r="H47" s="60">
        <f>SUM(H40:H46)+H39</f>
        <v>21.074371560000003</v>
      </c>
      <c r="I47" s="40"/>
      <c r="J47" s="59"/>
      <c r="K47" s="61"/>
      <c r="L47" s="60">
        <f>SUM(L40:L46)+L39</f>
        <v>24.110533840000002</v>
      </c>
      <c r="M47" s="40"/>
      <c r="N47" s="43">
        <f t="shared" ref="N47:N63" si="13">L47-H47</f>
        <v>3.0361622799999992</v>
      </c>
      <c r="O47" s="44">
        <f t="shared" si="10"/>
        <v>0.14406893564326997</v>
      </c>
      <c r="Q47" s="107"/>
      <c r="S47" s="107"/>
      <c r="U47" s="107"/>
      <c r="W47" s="107"/>
    </row>
    <row r="48" spans="2:23" x14ac:dyDescent="0.25">
      <c r="B48" s="27" t="s">
        <v>29</v>
      </c>
      <c r="C48" s="27"/>
      <c r="D48" s="62" t="s">
        <v>20</v>
      </c>
      <c r="E48" s="63"/>
      <c r="F48" s="28">
        <f>'Res (100)'!F48</f>
        <v>7.4000000000000003E-3</v>
      </c>
      <c r="G48" s="64">
        <f>F18*(1+F74)</f>
        <v>239.77200000000002</v>
      </c>
      <c r="H48" s="26">
        <f>G48*F48</f>
        <v>1.7743128000000001</v>
      </c>
      <c r="I48" s="27"/>
      <c r="J48" s="28">
        <f>'Res (100)'!J48</f>
        <v>7.4999999999999997E-3</v>
      </c>
      <c r="K48" s="65">
        <f>F18*(1+J74)</f>
        <v>239.77200000000002</v>
      </c>
      <c r="L48" s="26">
        <f>K48*J48</f>
        <v>1.7982900000000002</v>
      </c>
      <c r="M48" s="27"/>
      <c r="N48" s="30">
        <f t="shared" si="13"/>
        <v>2.3977200000000032E-2</v>
      </c>
      <c r="O48" s="31">
        <f t="shared" si="10"/>
        <v>1.351351351351353E-2</v>
      </c>
      <c r="Q48" s="107"/>
      <c r="S48" s="107"/>
      <c r="U48" s="107"/>
      <c r="W48" s="107"/>
    </row>
    <row r="49" spans="2:23" ht="26.4" x14ac:dyDescent="0.25">
      <c r="B49" s="66" t="s">
        <v>30</v>
      </c>
      <c r="C49" s="27"/>
      <c r="D49" s="62" t="s">
        <v>20</v>
      </c>
      <c r="E49" s="63"/>
      <c r="F49" s="28">
        <f>'Res (100)'!F49</f>
        <v>4.7000000000000002E-3</v>
      </c>
      <c r="G49" s="64">
        <f>G48</f>
        <v>239.77200000000002</v>
      </c>
      <c r="H49" s="26">
        <f>G49*F49</f>
        <v>1.1269284000000002</v>
      </c>
      <c r="I49" s="27"/>
      <c r="J49" s="28">
        <f>'Res (100)'!J49</f>
        <v>4.7999999999999996E-3</v>
      </c>
      <c r="K49" s="65">
        <f>K48</f>
        <v>239.77200000000002</v>
      </c>
      <c r="L49" s="26">
        <f>K49*J49</f>
        <v>1.1509056</v>
      </c>
      <c r="M49" s="27"/>
      <c r="N49" s="30">
        <f t="shared" si="13"/>
        <v>2.397719999999981E-2</v>
      </c>
      <c r="O49" s="31">
        <f t="shared" si="10"/>
        <v>2.1276595744680681E-2</v>
      </c>
      <c r="Q49" s="107"/>
      <c r="S49" s="107"/>
      <c r="U49" s="107"/>
      <c r="W49" s="107"/>
    </row>
    <row r="50" spans="2:23" ht="26.4" x14ac:dyDescent="0.25">
      <c r="B50" s="56" t="s">
        <v>31</v>
      </c>
      <c r="C50" s="35"/>
      <c r="D50" s="35"/>
      <c r="E50" s="35"/>
      <c r="F50" s="67"/>
      <c r="G50" s="59"/>
      <c r="H50" s="60">
        <f>SUM(H47:H49)</f>
        <v>23.975612760000004</v>
      </c>
      <c r="I50" s="68"/>
      <c r="J50" s="69"/>
      <c r="K50" s="70"/>
      <c r="L50" s="60">
        <f>SUM(L47:L49)</f>
        <v>27.059729440000005</v>
      </c>
      <c r="M50" s="68"/>
      <c r="N50" s="43">
        <f t="shared" si="13"/>
        <v>3.0841166800000011</v>
      </c>
      <c r="O50" s="44">
        <f t="shared" si="10"/>
        <v>0.12863557277440782</v>
      </c>
      <c r="Q50" s="102"/>
      <c r="S50" s="102"/>
      <c r="U50" s="102"/>
      <c r="W50" s="102"/>
    </row>
    <row r="51" spans="2:23" ht="26.4" x14ac:dyDescent="0.25">
      <c r="B51" s="71" t="s">
        <v>32</v>
      </c>
      <c r="C51" s="21"/>
      <c r="D51" s="22" t="s">
        <v>20</v>
      </c>
      <c r="E51" s="23"/>
      <c r="F51" s="72">
        <f>'Res (100)'!F51</f>
        <v>3.5999999999999999E-3</v>
      </c>
      <c r="G51" s="64">
        <f>G49</f>
        <v>239.77200000000002</v>
      </c>
      <c r="H51" s="73">
        <f>G51*F51</f>
        <v>0.86317920000000004</v>
      </c>
      <c r="I51" s="27"/>
      <c r="J51" s="72">
        <f>F51</f>
        <v>3.5999999999999999E-3</v>
      </c>
      <c r="K51" s="65">
        <f>K49</f>
        <v>239.77200000000002</v>
      </c>
      <c r="L51" s="73">
        <f t="shared" ref="L51:L57" si="14">K51*J51</f>
        <v>0.86317920000000004</v>
      </c>
      <c r="M51" s="27"/>
      <c r="N51" s="30">
        <f t="shared" si="13"/>
        <v>0</v>
      </c>
      <c r="O51" s="74">
        <f t="shared" si="10"/>
        <v>0</v>
      </c>
      <c r="Q51" s="107"/>
      <c r="S51" s="107"/>
      <c r="U51" s="107"/>
      <c r="W51" s="107"/>
    </row>
    <row r="52" spans="2:23" ht="26.4" x14ac:dyDescent="0.25">
      <c r="B52" s="71" t="s">
        <v>33</v>
      </c>
      <c r="C52" s="21"/>
      <c r="D52" s="22" t="s">
        <v>20</v>
      </c>
      <c r="E52" s="23"/>
      <c r="F52" s="72">
        <f>'Res (100)'!F52</f>
        <v>2.9999999999999997E-4</v>
      </c>
      <c r="G52" s="64">
        <f>G49</f>
        <v>239.77200000000002</v>
      </c>
      <c r="H52" s="73">
        <f t="shared" ref="H52:H57" si="15">G52*F52</f>
        <v>7.1931599999999998E-2</v>
      </c>
      <c r="I52" s="27"/>
      <c r="J52" s="72">
        <f>F52</f>
        <v>2.9999999999999997E-4</v>
      </c>
      <c r="K52" s="65">
        <f>K49</f>
        <v>239.77200000000002</v>
      </c>
      <c r="L52" s="73">
        <f t="shared" si="14"/>
        <v>7.1931599999999998E-2</v>
      </c>
      <c r="M52" s="27"/>
      <c r="N52" s="30">
        <f t="shared" si="13"/>
        <v>0</v>
      </c>
      <c r="O52" s="74">
        <f t="shared" si="10"/>
        <v>0</v>
      </c>
      <c r="Q52" s="107"/>
      <c r="S52" s="107"/>
      <c r="U52" s="107"/>
      <c r="W52" s="107"/>
    </row>
    <row r="53" spans="2:23" x14ac:dyDescent="0.25">
      <c r="B53" s="21" t="s">
        <v>34</v>
      </c>
      <c r="C53" s="21"/>
      <c r="D53" s="22" t="s">
        <v>17</v>
      </c>
      <c r="E53" s="23"/>
      <c r="F53" s="72">
        <f>'Proposed Rates'!D196</f>
        <v>0.25</v>
      </c>
      <c r="G53" s="25">
        <v>1</v>
      </c>
      <c r="H53" s="73">
        <f t="shared" si="15"/>
        <v>0.25</v>
      </c>
      <c r="I53" s="27"/>
      <c r="J53" s="72">
        <f>'Proposed Rates'!E196</f>
        <v>0.25</v>
      </c>
      <c r="K53" s="29">
        <v>1</v>
      </c>
      <c r="L53" s="73">
        <f t="shared" si="14"/>
        <v>0.25</v>
      </c>
      <c r="M53" s="27"/>
      <c r="N53" s="30">
        <f t="shared" si="13"/>
        <v>0</v>
      </c>
      <c r="O53" s="74">
        <f t="shared" si="10"/>
        <v>0</v>
      </c>
      <c r="Q53" s="107"/>
      <c r="S53" s="107"/>
      <c r="U53" s="107"/>
      <c r="W53" s="107"/>
    </row>
    <row r="54" spans="2:23" x14ac:dyDescent="0.25">
      <c r="B54" s="21" t="s">
        <v>120</v>
      </c>
      <c r="C54" s="21"/>
      <c r="D54" s="22"/>
      <c r="E54" s="23"/>
      <c r="F54" s="72">
        <f>'Res (100)'!F54</f>
        <v>0</v>
      </c>
      <c r="G54" s="64">
        <f>F18*(1+F74)</f>
        <v>239.77200000000002</v>
      </c>
      <c r="H54" s="73">
        <f>G54*F54</f>
        <v>0</v>
      </c>
      <c r="I54" s="27"/>
      <c r="J54" s="72">
        <f>'Res (100)'!J54</f>
        <v>0</v>
      </c>
      <c r="K54" s="65">
        <f>F18*(1+J74)</f>
        <v>239.77200000000002</v>
      </c>
      <c r="L54" s="73">
        <f>K54*J54</f>
        <v>0</v>
      </c>
      <c r="M54" s="27"/>
      <c r="N54" s="30"/>
      <c r="O54" s="74"/>
      <c r="Q54" s="107"/>
      <c r="S54" s="107"/>
      <c r="U54" s="107"/>
      <c r="W54" s="107"/>
    </row>
    <row r="55" spans="2:23" x14ac:dyDescent="0.25">
      <c r="B55" s="49" t="s">
        <v>36</v>
      </c>
      <c r="C55" s="21"/>
      <c r="D55" s="22"/>
      <c r="E55" s="23"/>
      <c r="F55" s="72">
        <f>'Res (100)'!F55</f>
        <v>6.5000000000000002E-2</v>
      </c>
      <c r="G55" s="77">
        <f>0.65*$F$18</f>
        <v>150.80000000000001</v>
      </c>
      <c r="H55" s="73">
        <f t="shared" si="15"/>
        <v>9.8020000000000014</v>
      </c>
      <c r="I55" s="27"/>
      <c r="J55" s="72">
        <f>F55</f>
        <v>6.5000000000000002E-2</v>
      </c>
      <c r="K55" s="77">
        <f>$G$55</f>
        <v>150.80000000000001</v>
      </c>
      <c r="L55" s="73">
        <f t="shared" si="14"/>
        <v>9.8020000000000014</v>
      </c>
      <c r="M55" s="27"/>
      <c r="N55" s="30">
        <f t="shared" si="13"/>
        <v>0</v>
      </c>
      <c r="O55" s="74">
        <f t="shared" si="10"/>
        <v>0</v>
      </c>
      <c r="Q55" s="107"/>
      <c r="S55" s="107"/>
      <c r="U55" s="107"/>
      <c r="W55" s="107"/>
    </row>
    <row r="56" spans="2:23" x14ac:dyDescent="0.25">
      <c r="B56" s="49" t="s">
        <v>37</v>
      </c>
      <c r="C56" s="21"/>
      <c r="D56" s="22"/>
      <c r="E56" s="23"/>
      <c r="F56" s="72">
        <f>'Res (100)'!F56</f>
        <v>9.5000000000000001E-2</v>
      </c>
      <c r="G56" s="77">
        <f>0.17*$F$18</f>
        <v>39.440000000000005</v>
      </c>
      <c r="H56" s="73">
        <f t="shared" si="15"/>
        <v>3.7468000000000004</v>
      </c>
      <c r="I56" s="27"/>
      <c r="J56" s="72">
        <f>F56</f>
        <v>9.5000000000000001E-2</v>
      </c>
      <c r="K56" s="77">
        <f>$G$56</f>
        <v>39.440000000000005</v>
      </c>
      <c r="L56" s="73">
        <f t="shared" si="14"/>
        <v>3.7468000000000004</v>
      </c>
      <c r="M56" s="27"/>
      <c r="N56" s="30">
        <f t="shared" si="13"/>
        <v>0</v>
      </c>
      <c r="O56" s="74">
        <f t="shared" si="10"/>
        <v>0</v>
      </c>
      <c r="Q56" s="107"/>
      <c r="S56" s="107"/>
      <c r="U56" s="107"/>
      <c r="W56" s="107"/>
    </row>
    <row r="57" spans="2:23" x14ac:dyDescent="0.25">
      <c r="B57" s="11" t="s">
        <v>38</v>
      </c>
      <c r="C57" s="21"/>
      <c r="D57" s="22"/>
      <c r="E57" s="23"/>
      <c r="F57" s="72">
        <f>'Res (100)'!F57</f>
        <v>0.13200000000000001</v>
      </c>
      <c r="G57" s="77">
        <f>0.18*$F$18</f>
        <v>41.76</v>
      </c>
      <c r="H57" s="73">
        <f t="shared" si="15"/>
        <v>5.5123199999999999</v>
      </c>
      <c r="I57" s="27"/>
      <c r="J57" s="72">
        <f>F57</f>
        <v>0.13200000000000001</v>
      </c>
      <c r="K57" s="77">
        <f>$G$57</f>
        <v>41.76</v>
      </c>
      <c r="L57" s="73">
        <f t="shared" si="14"/>
        <v>5.5123199999999999</v>
      </c>
      <c r="M57" s="27"/>
      <c r="N57" s="30">
        <f t="shared" si="13"/>
        <v>0</v>
      </c>
      <c r="O57" s="74">
        <f t="shared" si="10"/>
        <v>0</v>
      </c>
      <c r="Q57" s="107"/>
      <c r="S57" s="107"/>
      <c r="U57" s="107"/>
      <c r="W57" s="107"/>
    </row>
    <row r="58" spans="2:23" s="85" customFormat="1" x14ac:dyDescent="0.25">
      <c r="B58" s="78" t="s">
        <v>39</v>
      </c>
      <c r="C58" s="79"/>
      <c r="D58" s="80"/>
      <c r="E58" s="81"/>
      <c r="F58" s="72">
        <f>'Res (100)'!F58</f>
        <v>7.6999999999999999E-2</v>
      </c>
      <c r="G58" s="82">
        <f>IF(AND($Q$1=1, F18&gt;=600), 600, IF(AND($Q$1=1, AND(F18&lt;600, F18&gt;=0)), F18, IF(AND($Q$1=2, F18&gt;=1000), 1000, IF(AND($Q$1=2, AND(F18&lt;1000, F18&gt;=0)), F18))))</f>
        <v>232</v>
      </c>
      <c r="H58" s="73">
        <f>G58*F58</f>
        <v>17.864000000000001</v>
      </c>
      <c r="I58" s="83"/>
      <c r="J58" s="72">
        <f>F58</f>
        <v>7.6999999999999999E-2</v>
      </c>
      <c r="K58" s="82">
        <f>$G$58</f>
        <v>232</v>
      </c>
      <c r="L58" s="73">
        <f>K58*J58</f>
        <v>17.864000000000001</v>
      </c>
      <c r="M58" s="83"/>
      <c r="N58" s="84">
        <f t="shared" si="13"/>
        <v>0</v>
      </c>
      <c r="O58" s="74">
        <f t="shared" si="10"/>
        <v>0</v>
      </c>
      <c r="Q58" s="143"/>
      <c r="R58" s="204"/>
      <c r="S58" s="143"/>
      <c r="T58" s="204"/>
      <c r="U58" s="143"/>
      <c r="V58" s="204"/>
      <c r="W58" s="143"/>
    </row>
    <row r="59" spans="2:23" s="85" customFormat="1" ht="13.8" thickBot="1" x14ac:dyDescent="0.3">
      <c r="B59" s="78" t="s">
        <v>40</v>
      </c>
      <c r="C59" s="79"/>
      <c r="D59" s="80"/>
      <c r="E59" s="81"/>
      <c r="F59" s="72">
        <f>'Res (100)'!F59</f>
        <v>0.09</v>
      </c>
      <c r="G59" s="82">
        <f>IF(AND($Q$1=1, F18&gt;=600), F18-600, IF(AND($Q$1=1, AND(F18&lt;600, F18&gt;=0)), 0, IF(AND($Q$1=2, F18&gt;=1000), F18-1000, IF(AND($Q$1=2, AND(F18&lt;1000, F18&gt;=0)), 0))))</f>
        <v>0</v>
      </c>
      <c r="H59" s="73">
        <f>G59*F59</f>
        <v>0</v>
      </c>
      <c r="I59" s="83"/>
      <c r="J59" s="72">
        <f>F59</f>
        <v>0.09</v>
      </c>
      <c r="K59" s="82">
        <f>$G$59</f>
        <v>0</v>
      </c>
      <c r="L59" s="73">
        <f>K59*J59</f>
        <v>0</v>
      </c>
      <c r="M59" s="83"/>
      <c r="N59" s="84">
        <f t="shared" si="13"/>
        <v>0</v>
      </c>
      <c r="O59" s="74" t="str">
        <f t="shared" si="10"/>
        <v/>
      </c>
      <c r="Q59" s="143"/>
      <c r="R59" s="204"/>
      <c r="S59" s="143"/>
      <c r="T59" s="204"/>
      <c r="U59" s="143"/>
      <c r="V59" s="204"/>
      <c r="W59" s="143"/>
    </row>
    <row r="60" spans="2:23" ht="8.25" customHeight="1" thickBot="1" x14ac:dyDescent="0.3">
      <c r="B60" s="86"/>
      <c r="C60" s="87"/>
      <c r="D60" s="88"/>
      <c r="E60" s="87"/>
      <c r="F60" s="89"/>
      <c r="G60" s="90"/>
      <c r="H60" s="91"/>
      <c r="I60" s="92"/>
      <c r="J60" s="89"/>
      <c r="K60" s="93"/>
      <c r="L60" s="91"/>
      <c r="M60" s="92"/>
      <c r="N60" s="255"/>
      <c r="O60" s="95"/>
      <c r="Q60" s="107"/>
      <c r="S60" s="107"/>
      <c r="U60" s="107"/>
      <c r="W60" s="107"/>
    </row>
    <row r="61" spans="2:23" x14ac:dyDescent="0.25">
      <c r="B61" s="96" t="s">
        <v>41</v>
      </c>
      <c r="C61" s="21"/>
      <c r="D61" s="21"/>
      <c r="E61" s="21"/>
      <c r="F61" s="97"/>
      <c r="G61" s="98"/>
      <c r="H61" s="99">
        <f>SUM(H51:H57,H50)</f>
        <v>44.221843560000011</v>
      </c>
      <c r="I61" s="100"/>
      <c r="J61" s="101"/>
      <c r="K61" s="101"/>
      <c r="L61" s="254">
        <f>SUM(L51:L57,L50)</f>
        <v>47.305960240000005</v>
      </c>
      <c r="M61" s="102"/>
      <c r="N61" s="103">
        <f t="shared" ref="N61" si="16">L61-H61</f>
        <v>3.0841166799999939</v>
      </c>
      <c r="O61" s="104">
        <f t="shared" ref="O61" si="17">IF((H61)=0,"",(N61/H61))</f>
        <v>6.9741929139961731E-2</v>
      </c>
      <c r="Q61" s="102"/>
      <c r="S61" s="102"/>
      <c r="U61" s="102"/>
      <c r="W61" s="102"/>
    </row>
    <row r="62" spans="2:23" x14ac:dyDescent="0.25">
      <c r="B62" s="105" t="s">
        <v>42</v>
      </c>
      <c r="C62" s="21"/>
      <c r="D62" s="21"/>
      <c r="E62" s="21"/>
      <c r="F62" s="106">
        <v>0.13</v>
      </c>
      <c r="G62" s="107"/>
      <c r="H62" s="108">
        <f>H61*F62</f>
        <v>5.7488396628000018</v>
      </c>
      <c r="I62" s="109"/>
      <c r="J62" s="110">
        <v>0.13</v>
      </c>
      <c r="K62" s="109"/>
      <c r="L62" s="111">
        <f>L61*J62</f>
        <v>6.1497748312000011</v>
      </c>
      <c r="M62" s="112"/>
      <c r="N62" s="113">
        <f t="shared" si="13"/>
        <v>0.40093516839999932</v>
      </c>
      <c r="O62" s="114">
        <f t="shared" si="10"/>
        <v>6.9741929139961745E-2</v>
      </c>
      <c r="Q62" s="112"/>
      <c r="S62" s="112"/>
      <c r="U62" s="112"/>
      <c r="W62" s="112"/>
    </row>
    <row r="63" spans="2:23" x14ac:dyDescent="0.25">
      <c r="B63" s="250" t="s">
        <v>43</v>
      </c>
      <c r="C63" s="21"/>
      <c r="D63" s="21"/>
      <c r="E63" s="21"/>
      <c r="F63" s="106"/>
      <c r="G63" s="107"/>
      <c r="H63" s="99">
        <f>H61+H62</f>
        <v>49.970683222800012</v>
      </c>
      <c r="I63" s="252"/>
      <c r="J63" s="109"/>
      <c r="K63" s="109"/>
      <c r="L63" s="103">
        <f>L61+L62</f>
        <v>53.455735071200003</v>
      </c>
      <c r="M63" s="112"/>
      <c r="N63" s="103">
        <f t="shared" si="13"/>
        <v>3.4850518483999906</v>
      </c>
      <c r="O63" s="104">
        <f>IF((H63)=0,"",(N63/H63))</f>
        <v>6.9741929139961689E-2</v>
      </c>
      <c r="Q63" s="112"/>
      <c r="S63" s="112"/>
      <c r="U63" s="112"/>
      <c r="W63" s="112"/>
    </row>
    <row r="64" spans="2:23" x14ac:dyDescent="0.25">
      <c r="B64" s="249" t="s">
        <v>137</v>
      </c>
      <c r="C64" s="21"/>
      <c r="D64" s="21"/>
      <c r="E64" s="21"/>
      <c r="F64" s="106">
        <v>-0.08</v>
      </c>
      <c r="G64" s="107"/>
      <c r="H64" s="257">
        <f>F64*H61</f>
        <v>-3.537747484800001</v>
      </c>
      <c r="I64" s="112"/>
      <c r="J64" s="106">
        <v>-0.08</v>
      </c>
      <c r="K64" s="248"/>
      <c r="L64" s="257">
        <f>J64*L61</f>
        <v>-3.7844768192000005</v>
      </c>
      <c r="M64" s="112"/>
      <c r="N64" s="257">
        <f t="shared" ref="N64:N65" si="18">L64-H64</f>
        <v>-0.24672933439999944</v>
      </c>
      <c r="O64" s="114">
        <f>IF((H64)=0,"",(N64/H64))</f>
        <v>6.9741929139961717E-2</v>
      </c>
      <c r="Q64" s="112"/>
      <c r="S64" s="112"/>
      <c r="U64" s="112"/>
      <c r="W64" s="112"/>
    </row>
    <row r="65" spans="2:23" ht="13.8" thickBot="1" x14ac:dyDescent="0.3">
      <c r="B65" s="294" t="s">
        <v>138</v>
      </c>
      <c r="C65" s="294"/>
      <c r="D65" s="294"/>
      <c r="E65" s="21"/>
      <c r="F65" s="256"/>
      <c r="G65" s="107"/>
      <c r="H65" s="251">
        <f>SUM(H63:H64)</f>
        <v>46.432935738000012</v>
      </c>
      <c r="I65" s="112"/>
      <c r="J65" s="253"/>
      <c r="K65" s="248"/>
      <c r="L65" s="251">
        <f>SUM(L63:L64)</f>
        <v>49.671258252000001</v>
      </c>
      <c r="M65" s="112"/>
      <c r="N65" s="103">
        <f t="shared" si="18"/>
        <v>3.2383225139999894</v>
      </c>
      <c r="O65" s="104">
        <f>IF((H65)=0,"",(N65/H65))</f>
        <v>6.9741929139961648E-2</v>
      </c>
      <c r="Q65" s="112"/>
      <c r="S65" s="112"/>
      <c r="U65" s="112"/>
      <c r="W65" s="112"/>
    </row>
    <row r="66" spans="2: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2:23" s="85" customFormat="1" x14ac:dyDescent="0.25">
      <c r="B67" s="124" t="s">
        <v>44</v>
      </c>
      <c r="C67" s="79"/>
      <c r="D67" s="79"/>
      <c r="E67" s="79"/>
      <c r="F67" s="125"/>
      <c r="G67" s="126"/>
      <c r="H67" s="127">
        <f>SUM(H58:H59,H50,H51:H54)</f>
        <v>43.024723560000005</v>
      </c>
      <c r="I67" s="128"/>
      <c r="J67" s="129"/>
      <c r="K67" s="129"/>
      <c r="L67" s="127">
        <f>SUM(L58:L59,L50,L51:L54)</f>
        <v>46.108840239999999</v>
      </c>
      <c r="M67" s="130"/>
      <c r="N67" s="131">
        <f t="shared" ref="N67:N69" si="19">L67-H67</f>
        <v>3.0841166799999939</v>
      </c>
      <c r="O67" s="104">
        <f t="shared" ref="O67:O69" si="20">IF((H67)=0,"",(N67/H67))</f>
        <v>7.1682428724941086E-2</v>
      </c>
      <c r="Q67" s="130"/>
      <c r="R67" s="204"/>
      <c r="S67" s="130"/>
      <c r="T67" s="204"/>
      <c r="U67" s="130"/>
      <c r="V67" s="204"/>
      <c r="W67" s="130"/>
    </row>
    <row r="68" spans="2:23" s="85" customFormat="1" x14ac:dyDescent="0.25">
      <c r="B68" s="132" t="s">
        <v>42</v>
      </c>
      <c r="C68" s="79"/>
      <c r="D68" s="79"/>
      <c r="E68" s="79"/>
      <c r="F68" s="133">
        <v>0.13</v>
      </c>
      <c r="G68" s="126"/>
      <c r="H68" s="134">
        <f>H67*F68</f>
        <v>5.5932140628000004</v>
      </c>
      <c r="I68" s="135"/>
      <c r="J68" s="136">
        <v>0.13</v>
      </c>
      <c r="K68" s="137"/>
      <c r="L68" s="138">
        <f>L67*J68</f>
        <v>5.9941492311999998</v>
      </c>
      <c r="M68" s="139"/>
      <c r="N68" s="140">
        <f t="shared" si="19"/>
        <v>0.40093516839999932</v>
      </c>
      <c r="O68" s="114">
        <f t="shared" si="20"/>
        <v>7.1682428724941114E-2</v>
      </c>
      <c r="Q68" s="139"/>
      <c r="R68" s="204"/>
      <c r="S68" s="139"/>
      <c r="T68" s="204"/>
      <c r="U68" s="139"/>
      <c r="V68" s="204"/>
      <c r="W68" s="139"/>
    </row>
    <row r="69" spans="2:23" s="85" customFormat="1" x14ac:dyDescent="0.25">
      <c r="B69" s="258" t="s">
        <v>43</v>
      </c>
      <c r="C69" s="79"/>
      <c r="D69" s="79"/>
      <c r="E69" s="79"/>
      <c r="F69" s="142"/>
      <c r="G69" s="143"/>
      <c r="H69" s="127">
        <f>H67+H68</f>
        <v>48.617937622800007</v>
      </c>
      <c r="I69" s="135"/>
      <c r="J69" s="135"/>
      <c r="K69" s="135"/>
      <c r="L69" s="211">
        <f>L67+L68</f>
        <v>52.102989471199997</v>
      </c>
      <c r="M69" s="139"/>
      <c r="N69" s="131">
        <f t="shared" si="19"/>
        <v>3.4850518483999906</v>
      </c>
      <c r="O69" s="104">
        <f t="shared" si="20"/>
        <v>7.168242872494103E-2</v>
      </c>
      <c r="Q69" s="139"/>
      <c r="R69" s="204"/>
      <c r="S69" s="139"/>
      <c r="T69" s="204"/>
      <c r="U69" s="139"/>
      <c r="V69" s="204"/>
      <c r="W69" s="139"/>
    </row>
    <row r="70" spans="2:23" s="85" customFormat="1" x14ac:dyDescent="0.25">
      <c r="B70" s="249" t="s">
        <v>137</v>
      </c>
      <c r="C70" s="21"/>
      <c r="D70" s="21"/>
      <c r="E70" s="79"/>
      <c r="F70" s="106">
        <v>-0.08</v>
      </c>
      <c r="G70" s="143"/>
      <c r="H70" s="257">
        <f>F70*H67</f>
        <v>-3.4419778848000004</v>
      </c>
      <c r="I70" s="135"/>
      <c r="J70" s="106">
        <v>-0.08</v>
      </c>
      <c r="K70" s="135"/>
      <c r="L70" s="257">
        <f>J70*L67</f>
        <v>-3.6887072191999999</v>
      </c>
      <c r="M70" s="139"/>
      <c r="N70" s="131">
        <f t="shared" ref="N70:N71" si="21">L70-H70</f>
        <v>-0.24672933439999944</v>
      </c>
      <c r="O70" s="104">
        <f t="shared" ref="O70:O71" si="22">IF((H70)=0,"",(N70/H70))</f>
        <v>7.1682428724941072E-2</v>
      </c>
      <c r="Q70" s="139"/>
      <c r="R70" s="204"/>
      <c r="S70" s="139"/>
      <c r="T70" s="204"/>
      <c r="U70" s="139"/>
      <c r="V70" s="204"/>
      <c r="W70" s="139"/>
    </row>
    <row r="71" spans="2:23" s="85" customFormat="1" ht="13.8" thickBot="1" x14ac:dyDescent="0.3">
      <c r="B71" s="294" t="s">
        <v>138</v>
      </c>
      <c r="C71" s="294"/>
      <c r="D71" s="294"/>
      <c r="E71" s="79"/>
      <c r="F71" s="142"/>
      <c r="G71" s="143"/>
      <c r="H71" s="251">
        <f>SUM(H69:H70)</f>
        <v>45.175959738000003</v>
      </c>
      <c r="I71" s="135"/>
      <c r="J71" s="135"/>
      <c r="K71" s="135"/>
      <c r="L71" s="251">
        <f>SUM(L69:L70)</f>
        <v>48.414282252</v>
      </c>
      <c r="M71" s="139"/>
      <c r="N71" s="131">
        <f t="shared" si="21"/>
        <v>3.2383225139999965</v>
      </c>
      <c r="O71" s="104">
        <f t="shared" si="22"/>
        <v>7.1682428724941155E-2</v>
      </c>
      <c r="Q71" s="139"/>
      <c r="R71" s="204"/>
      <c r="S71" s="139"/>
      <c r="T71" s="204"/>
      <c r="U71" s="139"/>
      <c r="V71" s="204"/>
      <c r="W71" s="139"/>
    </row>
    <row r="72" spans="2:23" s="85" customFormat="1" ht="8.25" customHeight="1" thickBot="1" x14ac:dyDescent="0.3">
      <c r="B72" s="117"/>
      <c r="C72" s="118"/>
      <c r="D72" s="119"/>
      <c r="E72" s="118"/>
      <c r="F72" s="144"/>
      <c r="G72" s="145"/>
      <c r="H72" s="146"/>
      <c r="I72" s="147"/>
      <c r="J72" s="144"/>
      <c r="K72" s="120"/>
      <c r="L72" s="148"/>
      <c r="M72" s="121"/>
      <c r="N72" s="149"/>
      <c r="O72" s="95"/>
      <c r="Q72" s="143"/>
      <c r="R72" s="204"/>
      <c r="S72" s="143"/>
      <c r="T72" s="204"/>
      <c r="U72" s="143"/>
      <c r="V72" s="204"/>
      <c r="W72" s="143"/>
    </row>
    <row r="73" spans="2:23" x14ac:dyDescent="0.25">
      <c r="L73" s="150"/>
    </row>
    <row r="74" spans="2:23" x14ac:dyDescent="0.25">
      <c r="B74" s="12" t="s">
        <v>45</v>
      </c>
      <c r="F74" s="151">
        <f>'Res (100)'!F74</f>
        <v>3.3500000000000002E-2</v>
      </c>
      <c r="J74" s="151">
        <f>+'Res (100)'!J74</f>
        <v>3.3500000000000002E-2</v>
      </c>
    </row>
    <row r="77" spans="2:23" x14ac:dyDescent="0.25">
      <c r="B77" s="96" t="s">
        <v>41</v>
      </c>
      <c r="C77" s="21"/>
      <c r="D77" s="21"/>
      <c r="E77" s="21"/>
      <c r="F77" s="97"/>
      <c r="G77" s="98"/>
      <c r="H77" s="99">
        <f>+H61-H31-H40-H41-H42</f>
        <v>44.75864356000001</v>
      </c>
      <c r="I77" s="100"/>
      <c r="J77" s="101"/>
      <c r="K77" s="101"/>
      <c r="L77" s="99">
        <f>+L61-L31-L40-L41-L42</f>
        <v>47.584360240000002</v>
      </c>
      <c r="M77" s="102"/>
      <c r="N77" s="103">
        <f t="shared" ref="N77:N79" si="23">L77-H77</f>
        <v>2.8257166799999922</v>
      </c>
      <c r="O77" s="104">
        <f t="shared" ref="O77:O78" si="24">IF((H77)=0,"",(N77/H77))</f>
        <v>6.3132312671898838E-2</v>
      </c>
      <c r="Q77" s="102"/>
      <c r="S77" s="102"/>
      <c r="U77" s="102"/>
      <c r="W77" s="102"/>
    </row>
    <row r="78" spans="2:23" x14ac:dyDescent="0.25">
      <c r="B78" s="105" t="s">
        <v>42</v>
      </c>
      <c r="C78" s="21"/>
      <c r="D78" s="21"/>
      <c r="E78" s="21"/>
      <c r="F78" s="106">
        <v>0.13</v>
      </c>
      <c r="G78" s="107"/>
      <c r="H78" s="108">
        <f>H77*F78</f>
        <v>5.8186236628000012</v>
      </c>
      <c r="I78" s="109"/>
      <c r="J78" s="110">
        <v>0.13</v>
      </c>
      <c r="K78" s="109"/>
      <c r="L78" s="111">
        <f>L77*J78</f>
        <v>6.1859668312000009</v>
      </c>
      <c r="M78" s="112"/>
      <c r="N78" s="113">
        <f t="shared" si="23"/>
        <v>0.3673431683999997</v>
      </c>
      <c r="O78" s="114">
        <f t="shared" si="24"/>
        <v>6.3132312671898963E-2</v>
      </c>
      <c r="Q78" s="112"/>
      <c r="S78" s="112"/>
      <c r="U78" s="112"/>
      <c r="W78" s="112"/>
    </row>
    <row r="79" spans="2:23" x14ac:dyDescent="0.25">
      <c r="B79" s="209" t="s">
        <v>43</v>
      </c>
      <c r="C79" s="210"/>
      <c r="D79" s="210"/>
      <c r="E79" s="210"/>
      <c r="F79" s="205"/>
      <c r="G79" s="206"/>
      <c r="H79" s="216">
        <f>H77+H78</f>
        <v>50.57726722280001</v>
      </c>
      <c r="I79" s="207"/>
      <c r="J79" s="207"/>
      <c r="K79" s="207"/>
      <c r="L79" s="215">
        <f>L77+L78</f>
        <v>53.770327071200001</v>
      </c>
      <c r="M79" s="208"/>
      <c r="N79" s="214">
        <f t="shared" si="23"/>
        <v>3.1930598483999901</v>
      </c>
      <c r="O79" s="213">
        <f>IF((H79)=0,"",(N79/H79))</f>
        <v>6.3132312671898824E-2</v>
      </c>
      <c r="P79" s="12"/>
      <c r="Q79" s="112"/>
      <c r="S79" s="112"/>
      <c r="U79" s="112"/>
      <c r="W79" s="112"/>
    </row>
    <row r="80" spans="2:23" ht="13.5" customHeight="1" x14ac:dyDescent="0.25">
      <c r="Q80" s="202"/>
      <c r="R80" s="202"/>
      <c r="S80" s="6"/>
      <c r="T80" s="6"/>
      <c r="U80" s="6"/>
      <c r="V80" s="6"/>
      <c r="W80" s="6"/>
    </row>
    <row r="81" spans="1:23" ht="12" customHeight="1" x14ac:dyDescent="0.25">
      <c r="A81" s="6" t="s">
        <v>46</v>
      </c>
      <c r="Q81" s="202"/>
      <c r="R81" s="202"/>
      <c r="S81" s="6"/>
      <c r="T81" s="6"/>
      <c r="U81" s="6"/>
      <c r="V81" s="6"/>
      <c r="W81" s="6"/>
    </row>
    <row r="82" spans="1:23" x14ac:dyDescent="0.25">
      <c r="A82" s="6" t="s">
        <v>47</v>
      </c>
      <c r="Q82" s="202"/>
      <c r="R82" s="202"/>
      <c r="S82" s="6"/>
      <c r="T82" s="6"/>
      <c r="U82" s="6"/>
      <c r="V82" s="6"/>
      <c r="W82" s="6"/>
    </row>
    <row r="83" spans="1:23" x14ac:dyDescent="0.25">
      <c r="Q83" s="202"/>
      <c r="R83" s="202"/>
      <c r="S83" s="6"/>
      <c r="T83" s="6"/>
      <c r="U83" s="6"/>
      <c r="V83" s="6"/>
      <c r="W83" s="6"/>
    </row>
    <row r="84" spans="1:23" x14ac:dyDescent="0.25">
      <c r="A84" s="153" t="s">
        <v>133</v>
      </c>
      <c r="Q84" s="202"/>
      <c r="R84" s="202"/>
      <c r="S84" s="6"/>
      <c r="T84" s="6"/>
      <c r="U84" s="6"/>
      <c r="V84" s="6"/>
      <c r="W84" s="6"/>
    </row>
    <row r="85" spans="1:23" x14ac:dyDescent="0.25">
      <c r="A85" s="11" t="s">
        <v>48</v>
      </c>
      <c r="Q85" s="202"/>
      <c r="R85" s="202"/>
      <c r="S85" s="6"/>
      <c r="T85" s="6"/>
      <c r="U85" s="6"/>
      <c r="V85" s="6"/>
      <c r="W85" s="6"/>
    </row>
    <row r="86" spans="1:23" x14ac:dyDescent="0.25">
      <c r="Q86" s="202"/>
      <c r="R86" s="202"/>
      <c r="S86" s="6"/>
      <c r="T86" s="6"/>
      <c r="U86" s="6"/>
      <c r="V86" s="6"/>
      <c r="W86" s="6"/>
    </row>
    <row r="87" spans="1:23" x14ac:dyDescent="0.25">
      <c r="A87" s="6" t="s">
        <v>132</v>
      </c>
      <c r="Q87" s="202"/>
      <c r="R87" s="202"/>
      <c r="S87" s="6"/>
      <c r="T87" s="6"/>
      <c r="U87" s="6"/>
      <c r="V87" s="6"/>
      <c r="W87" s="6"/>
    </row>
    <row r="88" spans="1:23" x14ac:dyDescent="0.25">
      <c r="A88" s="6" t="s">
        <v>49</v>
      </c>
      <c r="Q88" s="202"/>
      <c r="R88" s="202"/>
      <c r="S88" s="6"/>
      <c r="T88" s="6"/>
      <c r="U88" s="6"/>
      <c r="V88" s="6"/>
      <c r="W88" s="6"/>
    </row>
    <row r="89" spans="1:23" x14ac:dyDescent="0.25">
      <c r="A89" s="6" t="s">
        <v>50</v>
      </c>
      <c r="Q89" s="202"/>
      <c r="R89" s="202"/>
      <c r="S89" s="6"/>
      <c r="T89" s="6"/>
      <c r="U89" s="6"/>
      <c r="V89" s="6"/>
      <c r="W89" s="6"/>
    </row>
    <row r="90" spans="1:23" x14ac:dyDescent="0.25">
      <c r="A90" s="6" t="s">
        <v>51</v>
      </c>
      <c r="Q90" s="202"/>
      <c r="R90" s="202"/>
      <c r="S90" s="6"/>
      <c r="T90" s="6"/>
      <c r="U90" s="6"/>
      <c r="V90" s="6"/>
      <c r="W90" s="6"/>
    </row>
    <row r="91" spans="1:23" x14ac:dyDescent="0.25">
      <c r="A91" s="6" t="s">
        <v>52</v>
      </c>
      <c r="Q91" s="202"/>
      <c r="R91" s="202"/>
      <c r="S91" s="6"/>
      <c r="T91" s="6"/>
      <c r="U91" s="6"/>
      <c r="V91" s="6"/>
      <c r="W91" s="6"/>
    </row>
    <row r="92" spans="1:23" x14ac:dyDescent="0.25">
      <c r="Q92" s="202"/>
      <c r="R92" s="202"/>
      <c r="S92" s="6"/>
      <c r="T92" s="6"/>
      <c r="U92" s="6"/>
      <c r="V92" s="6"/>
      <c r="W92" s="6"/>
    </row>
    <row r="93" spans="1:23" x14ac:dyDescent="0.25">
      <c r="A93" s="152"/>
      <c r="B93" s="6" t="s">
        <v>53</v>
      </c>
      <c r="Q93" s="202"/>
      <c r="R93" s="202"/>
      <c r="S93" s="6"/>
      <c r="T93" s="6"/>
      <c r="U93" s="6"/>
      <c r="V93" s="6"/>
      <c r="W93" s="6"/>
    </row>
    <row r="94" spans="1:23" x14ac:dyDescent="0.25">
      <c r="Q94" s="202"/>
      <c r="R94" s="202"/>
      <c r="S94" s="6"/>
      <c r="T94" s="6"/>
      <c r="U94" s="6"/>
      <c r="V94" s="6"/>
      <c r="W94" s="6"/>
    </row>
    <row r="95" spans="1:23" x14ac:dyDescent="0.25">
      <c r="B95" s="153" t="s">
        <v>54</v>
      </c>
      <c r="Q95" s="202"/>
      <c r="R95" s="202"/>
      <c r="S95" s="6"/>
      <c r="T95" s="6"/>
      <c r="U95" s="6"/>
      <c r="V95" s="6"/>
      <c r="W95" s="6"/>
    </row>
  </sheetData>
  <sheetProtection selectLockedCells="1"/>
  <mergeCells count="10">
    <mergeCell ref="B65:D65"/>
    <mergeCell ref="B71:D71"/>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2 D66 D23:D38 D48:D49 D40:D46 D51:D60">
      <formula1>"Monthly, per kWh, per kW"</formula1>
    </dataValidation>
    <dataValidation type="list" allowBlank="1" showInputMessage="1" showErrorMessage="1" sqref="E48:E49 E72 E66 E23:E38 E40:E46 E51:E60">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47105" r:id="rId4" name="Option Button 1">
              <controlPr defaultSize="0" autoFill="0" autoLine="0" autoPict="0">
                <anchor moveWithCells="1">
                  <from>
                    <xdr:col>1</xdr:col>
                    <xdr:colOff>944880</xdr:colOff>
                    <xdr:row>3</xdr:row>
                    <xdr:rowOff>182880</xdr:rowOff>
                  </from>
                  <to>
                    <xdr:col>1</xdr:col>
                    <xdr:colOff>1424940</xdr:colOff>
                    <xdr:row>4</xdr:row>
                    <xdr:rowOff>45720</xdr:rowOff>
                  </to>
                </anchor>
              </controlPr>
            </control>
          </mc:Choice>
        </mc:AlternateContent>
        <mc:AlternateContent xmlns:mc="http://schemas.openxmlformats.org/markup-compatibility/2006">
          <mc:Choice Requires="x14">
            <control shapeId="47106" r:id="rId5" name="Option Button 2">
              <controlPr defaultSize="0" autoFill="0" autoLine="0" autoPict="0">
                <anchor moveWithCells="1">
                  <from>
                    <xdr:col>1</xdr:col>
                    <xdr:colOff>1356360</xdr:colOff>
                    <xdr:row>3</xdr:row>
                    <xdr:rowOff>160020</xdr:rowOff>
                  </from>
                  <to>
                    <xdr:col>3</xdr:col>
                    <xdr:colOff>510540</xdr:colOff>
                    <xdr:row>4</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95"/>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7.88671875" style="6" bestFit="1" customWidth="1"/>
    <col min="9" max="9" width="2.88671875" style="6" customWidth="1"/>
    <col min="10" max="10" width="9.88671875" style="6" bestFit="1" customWidth="1"/>
    <col min="11" max="11" width="7.44140625" style="6" bestFit="1" customWidth="1"/>
    <col min="12" max="12" width="7.88671875" style="6" bestFit="1" customWidth="1"/>
    <col min="13" max="13" width="2.88671875" style="6" customWidth="1"/>
    <col min="14" max="14" width="9.21875" style="6" bestFit="1" customWidth="1"/>
    <col min="15" max="15" width="10" style="6" bestFit="1" customWidth="1"/>
    <col min="16" max="16" width="3.88671875" style="6" customWidth="1"/>
    <col min="17" max="17" width="2.88671875" style="203" customWidth="1"/>
    <col min="18" max="18" width="4.5546875" style="203" customWidth="1"/>
    <col min="19" max="19" width="2.88671875" style="203" customWidth="1"/>
    <col min="20" max="20" width="4.5546875" style="203" customWidth="1"/>
    <col min="21" max="21" width="2.88671875" style="203"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2</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250</v>
      </c>
      <c r="G18" s="12" t="s">
        <v>6</v>
      </c>
    </row>
    <row r="19" spans="2:23" x14ac:dyDescent="0.25">
      <c r="B19" s="11"/>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+'Res (100)'!F23</f>
        <v>16.600000000000001</v>
      </c>
      <c r="G23" s="25">
        <v>1</v>
      </c>
      <c r="H23" s="26">
        <f>G23*F23</f>
        <v>16.600000000000001</v>
      </c>
      <c r="I23" s="27"/>
      <c r="J23" s="28">
        <f>+'Res (100)'!J23</f>
        <v>20.51</v>
      </c>
      <c r="K23" s="29">
        <v>1</v>
      </c>
      <c r="L23" s="26">
        <f>K23*J23</f>
        <v>20.51</v>
      </c>
      <c r="M23" s="27"/>
      <c r="N23" s="30">
        <f>L23-H23</f>
        <v>3.91</v>
      </c>
      <c r="O23" s="31">
        <f>IF((H23)=0,"",(N23/H23))</f>
        <v>0.23554216867469879</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+'Res (100)'!F29</f>
        <v>1.5100000000000001E-2</v>
      </c>
      <c r="G29" s="25">
        <f>$F$18</f>
        <v>250</v>
      </c>
      <c r="H29" s="26">
        <f t="shared" si="0"/>
        <v>3.7750000000000004</v>
      </c>
      <c r="I29" s="27"/>
      <c r="J29" s="28">
        <f>+'Res (100)'!J29</f>
        <v>1.0500000000000001E-2</v>
      </c>
      <c r="K29" s="25">
        <f>$F$18</f>
        <v>250</v>
      </c>
      <c r="L29" s="26">
        <f t="shared" si="1"/>
        <v>2.625</v>
      </c>
      <c r="M29" s="27"/>
      <c r="N29" s="30">
        <f t="shared" si="2"/>
        <v>-1.1500000000000004</v>
      </c>
      <c r="O29" s="31">
        <f t="shared" si="3"/>
        <v>-0.30463576158940403</v>
      </c>
      <c r="Q29" s="107"/>
      <c r="S29" s="107"/>
      <c r="U29" s="107"/>
      <c r="W29" s="107"/>
    </row>
    <row r="30" spans="2:23" x14ac:dyDescent="0.25">
      <c r="B30" s="21" t="s">
        <v>21</v>
      </c>
      <c r="C30" s="21"/>
      <c r="D30" s="22"/>
      <c r="E30" s="23"/>
      <c r="F30" s="24"/>
      <c r="G30" s="25">
        <f t="shared" ref="G30" si="4">$F$18</f>
        <v>250</v>
      </c>
      <c r="H30" s="26">
        <f t="shared" si="0"/>
        <v>0</v>
      </c>
      <c r="I30" s="27"/>
      <c r="J30" s="28"/>
      <c r="K30" s="25">
        <f t="shared" ref="K30:K38" si="5">$F$18</f>
        <v>250</v>
      </c>
      <c r="L30" s="26">
        <f t="shared" si="1"/>
        <v>0</v>
      </c>
      <c r="M30" s="27"/>
      <c r="N30" s="30">
        <f t="shared" si="2"/>
        <v>0</v>
      </c>
      <c r="O30" s="31" t="str">
        <f t="shared" si="3"/>
        <v/>
      </c>
      <c r="Q30" s="107"/>
      <c r="S30" s="107"/>
      <c r="U30" s="107"/>
      <c r="W30" s="107"/>
    </row>
    <row r="31" spans="2:23" x14ac:dyDescent="0.25">
      <c r="B31" s="21" t="s">
        <v>22</v>
      </c>
      <c r="C31" s="21"/>
      <c r="D31" s="22" t="s">
        <v>20</v>
      </c>
      <c r="E31" s="23"/>
      <c r="F31" s="50">
        <f>+'Res (100)'!F31</f>
        <v>0</v>
      </c>
      <c r="G31" s="25">
        <f>$F$18</f>
        <v>250</v>
      </c>
      <c r="H31" s="26">
        <f>G31*F31</f>
        <v>0</v>
      </c>
      <c r="I31" s="27"/>
      <c r="J31" s="52">
        <f>+'Res (100)'!J31</f>
        <v>0</v>
      </c>
      <c r="K31" s="25">
        <f t="shared" si="5"/>
        <v>250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250</v>
      </c>
      <c r="H32" s="26">
        <f t="shared" si="0"/>
        <v>0</v>
      </c>
      <c r="I32" s="27"/>
      <c r="J32" s="28"/>
      <c r="K32" s="25">
        <f t="shared" si="5"/>
        <v>250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250</v>
      </c>
      <c r="H33" s="26">
        <f t="shared" si="0"/>
        <v>0</v>
      </c>
      <c r="I33" s="27"/>
      <c r="J33" s="28"/>
      <c r="K33" s="25">
        <f t="shared" si="5"/>
        <v>250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250</v>
      </c>
      <c r="H34" s="26">
        <f t="shared" si="0"/>
        <v>0</v>
      </c>
      <c r="I34" s="27"/>
      <c r="J34" s="28"/>
      <c r="K34" s="25">
        <f t="shared" si="5"/>
        <v>250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250</v>
      </c>
      <c r="H35" s="26">
        <f t="shared" si="0"/>
        <v>0</v>
      </c>
      <c r="I35" s="27"/>
      <c r="J35" s="28"/>
      <c r="K35" s="25">
        <f t="shared" si="5"/>
        <v>250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250</v>
      </c>
      <c r="H36" s="26">
        <f t="shared" si="0"/>
        <v>0</v>
      </c>
      <c r="I36" s="27"/>
      <c r="J36" s="28"/>
      <c r="K36" s="25">
        <f t="shared" si="5"/>
        <v>250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250</v>
      </c>
      <c r="H37" s="26">
        <f t="shared" si="0"/>
        <v>0</v>
      </c>
      <c r="I37" s="27"/>
      <c r="J37" s="28"/>
      <c r="K37" s="25">
        <f t="shared" si="5"/>
        <v>250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250</v>
      </c>
      <c r="H38" s="26">
        <f t="shared" si="0"/>
        <v>0</v>
      </c>
      <c r="I38" s="27"/>
      <c r="J38" s="28"/>
      <c r="K38" s="25">
        <f t="shared" si="5"/>
        <v>250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20.375</v>
      </c>
      <c r="I39" s="40"/>
      <c r="J39" s="41"/>
      <c r="K39" s="42"/>
      <c r="L39" s="39">
        <f>SUM(L23:L38)</f>
        <v>23.135000000000002</v>
      </c>
      <c r="M39" s="40"/>
      <c r="N39" s="43">
        <f t="shared" si="2"/>
        <v>2.7600000000000016</v>
      </c>
      <c r="O39" s="44">
        <f t="shared" si="3"/>
        <v>0.13546012269938659</v>
      </c>
      <c r="Q39" s="107"/>
      <c r="R39" s="203"/>
      <c r="S39" s="107"/>
      <c r="T39" s="203"/>
      <c r="U39" s="107"/>
      <c r="V39" s="203"/>
      <c r="W39" s="107"/>
    </row>
    <row r="40" spans="2:23" ht="26.4" x14ac:dyDescent="0.25">
      <c r="B40" s="46" t="str">
        <f>+'Res (100)'!B40</f>
        <v>Deferral/Variance Account Disposition Rate Rider Group 1</v>
      </c>
      <c r="C40" s="21"/>
      <c r="D40" s="22" t="s">
        <v>20</v>
      </c>
      <c r="E40" s="23"/>
      <c r="F40" s="24">
        <f>'Res (100)'!F40</f>
        <v>-1E-4</v>
      </c>
      <c r="G40" s="25">
        <f>$F$18</f>
        <v>250</v>
      </c>
      <c r="H40" s="26">
        <f>G40*F40</f>
        <v>-2.5000000000000001E-2</v>
      </c>
      <c r="I40" s="27"/>
      <c r="J40" s="28">
        <f>+'Res (100)'!J40</f>
        <v>-4.0000000000000002E-4</v>
      </c>
      <c r="K40" s="25">
        <f>$F$18</f>
        <v>250</v>
      </c>
      <c r="L40" s="26">
        <f>K40*J40</f>
        <v>-0.1</v>
      </c>
      <c r="M40" s="27"/>
      <c r="N40" s="30">
        <f>L40-H40</f>
        <v>-7.5000000000000011E-2</v>
      </c>
      <c r="O40" s="31">
        <f>IF((H40)=0,"",(N40/H40))</f>
        <v>3.0000000000000004</v>
      </c>
      <c r="Q40" s="107"/>
      <c r="S40" s="107"/>
      <c r="U40" s="107"/>
      <c r="W40" s="107"/>
    </row>
    <row r="41" spans="2:23" ht="39.6" x14ac:dyDescent="0.25">
      <c r="B41" s="154" t="s">
        <v>106</v>
      </c>
      <c r="C41" s="21"/>
      <c r="D41" s="22" t="s">
        <v>17</v>
      </c>
      <c r="E41" s="23"/>
      <c r="F41" s="24">
        <f>'Res (100)'!F41</f>
        <v>0.02</v>
      </c>
      <c r="G41" s="25">
        <v>1</v>
      </c>
      <c r="H41" s="26">
        <f t="shared" ref="H41:H43" si="7">G41*F41</f>
        <v>0.02</v>
      </c>
      <c r="I41" s="47"/>
      <c r="J41" s="28">
        <f>+'Res (100)'!J41</f>
        <v>0</v>
      </c>
      <c r="K41" s="25">
        <v>1</v>
      </c>
      <c r="L41" s="26">
        <f t="shared" ref="L41:L45" si="8">K41*J41</f>
        <v>0</v>
      </c>
      <c r="M41" s="48"/>
      <c r="N41" s="30">
        <f t="shared" ref="N41:N45" si="9">L41-H41</f>
        <v>-0.02</v>
      </c>
      <c r="O41" s="31">
        <f t="shared" ref="O41:O62" si="10">IF((H41)=0,"",(N41/H41))</f>
        <v>-1</v>
      </c>
      <c r="Q41" s="107"/>
      <c r="S41" s="107"/>
      <c r="U41" s="107"/>
      <c r="W41" s="107"/>
    </row>
    <row r="42" spans="2:23" ht="39.6" x14ac:dyDescent="0.25">
      <c r="B42" s="154" t="s">
        <v>106</v>
      </c>
      <c r="C42" s="21"/>
      <c r="D42" s="22" t="s">
        <v>20</v>
      </c>
      <c r="E42" s="23"/>
      <c r="F42" s="24">
        <f>'Res (100)'!F42</f>
        <v>-2.3E-3</v>
      </c>
      <c r="G42" s="25">
        <f t="shared" ref="G42:G43" si="11">$F$18</f>
        <v>250</v>
      </c>
      <c r="H42" s="26">
        <f t="shared" si="7"/>
        <v>-0.57499999999999996</v>
      </c>
      <c r="I42" s="47"/>
      <c r="J42" s="28">
        <f>+'Res (100)'!J42</f>
        <v>-8.0000000000000004E-4</v>
      </c>
      <c r="K42" s="25">
        <f t="shared" ref="K42:K43" si="12">$F$18</f>
        <v>250</v>
      </c>
      <c r="L42" s="26">
        <f t="shared" si="8"/>
        <v>-0.2</v>
      </c>
      <c r="M42" s="48"/>
      <c r="N42" s="30">
        <f t="shared" si="9"/>
        <v>0.37499999999999994</v>
      </c>
      <c r="O42" s="31">
        <f t="shared" si="10"/>
        <v>-0.65217391304347816</v>
      </c>
      <c r="Q42" s="107"/>
      <c r="S42" s="107"/>
      <c r="U42" s="107"/>
      <c r="W42" s="107"/>
    </row>
    <row r="43" spans="2:23" ht="39.6" x14ac:dyDescent="0.25">
      <c r="B43" s="46" t="s">
        <v>125</v>
      </c>
      <c r="C43" s="21"/>
      <c r="D43" s="22" t="s">
        <v>20</v>
      </c>
      <c r="E43" s="23"/>
      <c r="F43" s="24">
        <f>'Res (100)'!F43</f>
        <v>2.7E-4</v>
      </c>
      <c r="G43" s="25">
        <f t="shared" si="11"/>
        <v>250</v>
      </c>
      <c r="H43" s="26">
        <f t="shared" si="7"/>
        <v>6.7500000000000004E-2</v>
      </c>
      <c r="I43" s="47"/>
      <c r="J43" s="223">
        <f>+'Res (100)'!J43</f>
        <v>0</v>
      </c>
      <c r="K43" s="25">
        <f t="shared" si="12"/>
        <v>250</v>
      </c>
      <c r="L43" s="26">
        <f t="shared" si="8"/>
        <v>0</v>
      </c>
      <c r="M43" s="48"/>
      <c r="N43" s="30">
        <f t="shared" si="9"/>
        <v>-6.7500000000000004E-2</v>
      </c>
      <c r="O43" s="31">
        <f t="shared" si="10"/>
        <v>-1</v>
      </c>
      <c r="Q43" s="107"/>
      <c r="S43" s="107"/>
      <c r="U43" s="107"/>
      <c r="W43" s="107"/>
    </row>
    <row r="44" spans="2:23" x14ac:dyDescent="0.25">
      <c r="B44" s="49" t="s">
        <v>25</v>
      </c>
      <c r="C44" s="21"/>
      <c r="D44" s="22" t="s">
        <v>20</v>
      </c>
      <c r="E44" s="23"/>
      <c r="F44" s="50">
        <f>'Res (100)'!F44</f>
        <v>6.9999999999999994E-5</v>
      </c>
      <c r="G44" s="51">
        <f>$F$18*(1+F74)</f>
        <v>258.375</v>
      </c>
      <c r="H44" s="26">
        <f>G44*F44</f>
        <v>1.8086249999999998E-2</v>
      </c>
      <c r="I44" s="27"/>
      <c r="J44" s="52">
        <f>'Proposed Rates'!E126</f>
        <v>6.0000000000000002E-5</v>
      </c>
      <c r="K44" s="51">
        <f>$F$18*(1+J74)</f>
        <v>258.375</v>
      </c>
      <c r="L44" s="26">
        <f>K44*J44</f>
        <v>1.5502500000000001E-2</v>
      </c>
      <c r="M44" s="27"/>
      <c r="N44" s="30">
        <f>L44-H44</f>
        <v>-2.5837499999999975E-3</v>
      </c>
      <c r="O44" s="31">
        <f>IF((H44)=0,"",(N44/H44))</f>
        <v>-0.14285714285714274</v>
      </c>
      <c r="Q44" s="107"/>
      <c r="S44" s="107"/>
      <c r="U44" s="107"/>
      <c r="W44" s="107"/>
    </row>
    <row r="45" spans="2:23" x14ac:dyDescent="0.25">
      <c r="B45" s="49" t="s">
        <v>26</v>
      </c>
      <c r="C45" s="21"/>
      <c r="D45" s="22"/>
      <c r="E45" s="23"/>
      <c r="F45" s="53">
        <f>IF(ISBLANK(D16)=TRUE, 0, IF(D16="TOU", 0.65*$F$55+0.17*$F$56+0.18*$F$57, IF(AND(D16="non-TOU", G59&gt;0), F59,F58)))</f>
        <v>8.2160000000000011E-2</v>
      </c>
      <c r="G45" s="54">
        <f>$F$18*(1+$F$74)-$F$18</f>
        <v>8.375</v>
      </c>
      <c r="H45" s="26">
        <f>G45*F45</f>
        <v>0.68809000000000009</v>
      </c>
      <c r="I45" s="27"/>
      <c r="J45" s="55">
        <f>0.65*$J$55+0.17*$J$56+0.18*$J$57</f>
        <v>8.2160000000000011E-2</v>
      </c>
      <c r="K45" s="54">
        <f>$F$18*(1+$J$74)-$F$18</f>
        <v>8.375</v>
      </c>
      <c r="L45" s="26">
        <f t="shared" si="8"/>
        <v>0.68809000000000009</v>
      </c>
      <c r="M45" s="27"/>
      <c r="N45" s="30">
        <f t="shared" si="9"/>
        <v>0</v>
      </c>
      <c r="O45" s="31">
        <f t="shared" si="10"/>
        <v>0</v>
      </c>
      <c r="Q45" s="107"/>
      <c r="S45" s="107"/>
      <c r="U45" s="107"/>
      <c r="W45" s="107"/>
    </row>
    <row r="46" spans="2:23" x14ac:dyDescent="0.25">
      <c r="B46" s="49" t="s">
        <v>27</v>
      </c>
      <c r="C46" s="21"/>
      <c r="D46" s="22" t="s">
        <v>17</v>
      </c>
      <c r="E46" s="23"/>
      <c r="F46" s="53">
        <f>'Res (100)'!F46</f>
        <v>0.79</v>
      </c>
      <c r="G46" s="25">
        <v>1</v>
      </c>
      <c r="H46" s="26">
        <f>G46*F46</f>
        <v>0.79</v>
      </c>
      <c r="I46" s="27"/>
      <c r="J46" s="53">
        <f>'Proposed Rates'!E141</f>
        <v>0.79</v>
      </c>
      <c r="K46" s="25">
        <v>1</v>
      </c>
      <c r="L46" s="26">
        <f>K46*J46</f>
        <v>0.79</v>
      </c>
      <c r="M46" s="27"/>
      <c r="N46" s="30">
        <f>L46-H46</f>
        <v>0</v>
      </c>
      <c r="O46" s="31">
        <f t="shared" si="10"/>
        <v>0</v>
      </c>
      <c r="Q46" s="107"/>
      <c r="S46" s="107"/>
      <c r="U46" s="107"/>
      <c r="W46" s="107"/>
    </row>
    <row r="47" spans="2:23" ht="26.4" x14ac:dyDescent="0.25">
      <c r="B47" s="56" t="s">
        <v>28</v>
      </c>
      <c r="C47" s="57"/>
      <c r="D47" s="57"/>
      <c r="E47" s="57"/>
      <c r="F47" s="58"/>
      <c r="G47" s="59"/>
      <c r="H47" s="60">
        <f>SUM(H40:H46)+H39</f>
        <v>21.358676249999998</v>
      </c>
      <c r="I47" s="40"/>
      <c r="J47" s="59"/>
      <c r="K47" s="61"/>
      <c r="L47" s="60">
        <f>SUM(L40:L46)+L39</f>
        <v>24.328592500000003</v>
      </c>
      <c r="M47" s="40"/>
      <c r="N47" s="43">
        <f t="shared" ref="N47:N65" si="13">L47-H47</f>
        <v>2.9699162500000043</v>
      </c>
      <c r="O47" s="44">
        <f t="shared" si="10"/>
        <v>0.13904964030717984</v>
      </c>
      <c r="Q47" s="107"/>
      <c r="S47" s="107"/>
      <c r="U47" s="107"/>
      <c r="W47" s="107"/>
    </row>
    <row r="48" spans="2:23" x14ac:dyDescent="0.25">
      <c r="B48" s="27" t="s">
        <v>29</v>
      </c>
      <c r="C48" s="27"/>
      <c r="D48" s="62" t="s">
        <v>20</v>
      </c>
      <c r="E48" s="63"/>
      <c r="F48" s="28">
        <f>'Res (100)'!F48</f>
        <v>7.4000000000000003E-3</v>
      </c>
      <c r="G48" s="64">
        <f>F18*(1+F74)</f>
        <v>258.375</v>
      </c>
      <c r="H48" s="26">
        <f>G48*F48</f>
        <v>1.911975</v>
      </c>
      <c r="I48" s="27"/>
      <c r="J48" s="28">
        <f>'Res (100)'!J48</f>
        <v>7.4999999999999997E-3</v>
      </c>
      <c r="K48" s="65">
        <f>F18*(1+J74)</f>
        <v>258.375</v>
      </c>
      <c r="L48" s="26">
        <f>K48*J48</f>
        <v>1.9378124999999999</v>
      </c>
      <c r="M48" s="27"/>
      <c r="N48" s="30">
        <f t="shared" si="13"/>
        <v>2.5837499999999958E-2</v>
      </c>
      <c r="O48" s="31">
        <f t="shared" si="10"/>
        <v>1.3513513513513492E-2</v>
      </c>
      <c r="Q48" s="107"/>
      <c r="S48" s="107"/>
      <c r="U48" s="107"/>
      <c r="W48" s="107"/>
    </row>
    <row r="49" spans="2:23" ht="26.4" x14ac:dyDescent="0.25">
      <c r="B49" s="66" t="s">
        <v>30</v>
      </c>
      <c r="C49" s="27"/>
      <c r="D49" s="62" t="s">
        <v>20</v>
      </c>
      <c r="E49" s="63"/>
      <c r="F49" s="28">
        <f>'Res (100)'!F49</f>
        <v>4.7000000000000002E-3</v>
      </c>
      <c r="G49" s="64">
        <f>G48</f>
        <v>258.375</v>
      </c>
      <c r="H49" s="26">
        <f>G49*F49</f>
        <v>1.2143625</v>
      </c>
      <c r="I49" s="27"/>
      <c r="J49" s="28">
        <f>'Res (100)'!J49</f>
        <v>4.7999999999999996E-3</v>
      </c>
      <c r="K49" s="65">
        <f>K48</f>
        <v>258.375</v>
      </c>
      <c r="L49" s="26">
        <f>K49*J49</f>
        <v>1.2402</v>
      </c>
      <c r="M49" s="27"/>
      <c r="N49" s="30">
        <f t="shared" si="13"/>
        <v>2.5837499999999958E-2</v>
      </c>
      <c r="O49" s="31">
        <f t="shared" si="10"/>
        <v>2.1276595744680816E-2</v>
      </c>
      <c r="Q49" s="107"/>
      <c r="S49" s="107"/>
      <c r="U49" s="107"/>
      <c r="W49" s="107"/>
    </row>
    <row r="50" spans="2:23" ht="26.4" x14ac:dyDescent="0.25">
      <c r="B50" s="56" t="s">
        <v>31</v>
      </c>
      <c r="C50" s="35"/>
      <c r="D50" s="35"/>
      <c r="E50" s="35"/>
      <c r="F50" s="67"/>
      <c r="G50" s="59"/>
      <c r="H50" s="60">
        <f>SUM(H47:H49)</f>
        <v>24.48501375</v>
      </c>
      <c r="I50" s="68"/>
      <c r="J50" s="69"/>
      <c r="K50" s="70"/>
      <c r="L50" s="60">
        <f>SUM(L47:L49)</f>
        <v>27.506605000000004</v>
      </c>
      <c r="M50" s="68"/>
      <c r="N50" s="43">
        <f t="shared" si="13"/>
        <v>3.0215912500000037</v>
      </c>
      <c r="O50" s="44">
        <f t="shared" si="10"/>
        <v>0.12340574037864299</v>
      </c>
      <c r="Q50" s="102"/>
      <c r="S50" s="102"/>
      <c r="U50" s="102"/>
      <c r="W50" s="102"/>
    </row>
    <row r="51" spans="2:23" ht="26.4" x14ac:dyDescent="0.25">
      <c r="B51" s="71" t="s">
        <v>32</v>
      </c>
      <c r="C51" s="21"/>
      <c r="D51" s="22" t="s">
        <v>20</v>
      </c>
      <c r="E51" s="23"/>
      <c r="F51" s="72">
        <f>'Res (100)'!F51</f>
        <v>3.5999999999999999E-3</v>
      </c>
      <c r="G51" s="64">
        <f>G49</f>
        <v>258.375</v>
      </c>
      <c r="H51" s="73">
        <f>G51*F51</f>
        <v>0.93014999999999992</v>
      </c>
      <c r="I51" s="27"/>
      <c r="J51" s="72">
        <f>F51</f>
        <v>3.5999999999999999E-3</v>
      </c>
      <c r="K51" s="65">
        <f>K49</f>
        <v>258.375</v>
      </c>
      <c r="L51" s="73">
        <f t="shared" ref="L51:L57" si="14">K51*J51</f>
        <v>0.93014999999999992</v>
      </c>
      <c r="M51" s="27"/>
      <c r="N51" s="30">
        <f t="shared" si="13"/>
        <v>0</v>
      </c>
      <c r="O51" s="74">
        <f t="shared" si="10"/>
        <v>0</v>
      </c>
      <c r="Q51" s="107"/>
      <c r="S51" s="107"/>
      <c r="U51" s="107"/>
      <c r="W51" s="107"/>
    </row>
    <row r="52" spans="2:23" ht="26.4" x14ac:dyDescent="0.25">
      <c r="B52" s="71" t="s">
        <v>33</v>
      </c>
      <c r="C52" s="21"/>
      <c r="D52" s="22" t="s">
        <v>20</v>
      </c>
      <c r="E52" s="23"/>
      <c r="F52" s="72">
        <f>'Res (100)'!F52</f>
        <v>2.9999999999999997E-4</v>
      </c>
      <c r="G52" s="64">
        <f>G49</f>
        <v>258.375</v>
      </c>
      <c r="H52" s="73">
        <f t="shared" ref="H52:H57" si="15">G52*F52</f>
        <v>7.7512499999999998E-2</v>
      </c>
      <c r="I52" s="27"/>
      <c r="J52" s="72">
        <f>F52</f>
        <v>2.9999999999999997E-4</v>
      </c>
      <c r="K52" s="65">
        <f>K49</f>
        <v>258.375</v>
      </c>
      <c r="L52" s="73">
        <f t="shared" si="14"/>
        <v>7.7512499999999998E-2</v>
      </c>
      <c r="M52" s="27"/>
      <c r="N52" s="30">
        <f t="shared" si="13"/>
        <v>0</v>
      </c>
      <c r="O52" s="74">
        <f t="shared" si="10"/>
        <v>0</v>
      </c>
      <c r="Q52" s="107"/>
      <c r="S52" s="107"/>
      <c r="U52" s="107"/>
      <c r="W52" s="107"/>
    </row>
    <row r="53" spans="2:23" x14ac:dyDescent="0.25">
      <c r="B53" s="21" t="s">
        <v>34</v>
      </c>
      <c r="C53" s="21"/>
      <c r="D53" s="22" t="s">
        <v>17</v>
      </c>
      <c r="E53" s="23"/>
      <c r="F53" s="72">
        <f>'Proposed Rates'!D196</f>
        <v>0.25</v>
      </c>
      <c r="G53" s="25">
        <v>1</v>
      </c>
      <c r="H53" s="73">
        <f t="shared" si="15"/>
        <v>0.25</v>
      </c>
      <c r="I53" s="27"/>
      <c r="J53" s="72">
        <f>'Proposed Rates'!E196</f>
        <v>0.25</v>
      </c>
      <c r="K53" s="29">
        <v>1</v>
      </c>
      <c r="L53" s="73">
        <f t="shared" si="14"/>
        <v>0.25</v>
      </c>
      <c r="M53" s="27"/>
      <c r="N53" s="30">
        <f t="shared" si="13"/>
        <v>0</v>
      </c>
      <c r="O53" s="74">
        <f t="shared" si="10"/>
        <v>0</v>
      </c>
      <c r="Q53" s="107"/>
      <c r="S53" s="107"/>
      <c r="U53" s="107"/>
      <c r="W53" s="107"/>
    </row>
    <row r="54" spans="2:23" x14ac:dyDescent="0.25">
      <c r="B54" s="21" t="s">
        <v>120</v>
      </c>
      <c r="C54" s="21"/>
      <c r="D54" s="22"/>
      <c r="E54" s="23"/>
      <c r="F54" s="72">
        <f>'Res (100)'!F54</f>
        <v>0</v>
      </c>
      <c r="G54" s="64">
        <f>F18*(1+F74)</f>
        <v>258.375</v>
      </c>
      <c r="H54" s="73">
        <f>G54*F54</f>
        <v>0</v>
      </c>
      <c r="I54" s="27"/>
      <c r="J54" s="72">
        <f>'Res (100)'!J54</f>
        <v>0</v>
      </c>
      <c r="K54" s="65">
        <f>F18*(1+J74)</f>
        <v>258.375</v>
      </c>
      <c r="L54" s="73">
        <f>K54*J54</f>
        <v>0</v>
      </c>
      <c r="M54" s="27"/>
      <c r="N54" s="30"/>
      <c r="O54" s="74"/>
      <c r="Q54" s="107"/>
      <c r="S54" s="107"/>
      <c r="U54" s="107"/>
      <c r="W54" s="107"/>
    </row>
    <row r="55" spans="2:23" x14ac:dyDescent="0.25">
      <c r="B55" s="49" t="s">
        <v>36</v>
      </c>
      <c r="C55" s="21"/>
      <c r="D55" s="22"/>
      <c r="E55" s="23"/>
      <c r="F55" s="72">
        <f>'Res (100)'!F55</f>
        <v>6.5000000000000002E-2</v>
      </c>
      <c r="G55" s="77">
        <f>0.65*$F$18</f>
        <v>162.5</v>
      </c>
      <c r="H55" s="73">
        <f t="shared" si="15"/>
        <v>10.5625</v>
      </c>
      <c r="I55" s="27"/>
      <c r="J55" s="72">
        <f>F55</f>
        <v>6.5000000000000002E-2</v>
      </c>
      <c r="K55" s="77">
        <f>$G$55</f>
        <v>162.5</v>
      </c>
      <c r="L55" s="73">
        <f t="shared" si="14"/>
        <v>10.5625</v>
      </c>
      <c r="M55" s="27"/>
      <c r="N55" s="30">
        <f t="shared" si="13"/>
        <v>0</v>
      </c>
      <c r="O55" s="74">
        <f t="shared" si="10"/>
        <v>0</v>
      </c>
      <c r="Q55" s="107"/>
      <c r="S55" s="107"/>
      <c r="U55" s="107"/>
      <c r="W55" s="107"/>
    </row>
    <row r="56" spans="2:23" x14ac:dyDescent="0.25">
      <c r="B56" s="49" t="s">
        <v>37</v>
      </c>
      <c r="C56" s="21"/>
      <c r="D56" s="22"/>
      <c r="E56" s="23"/>
      <c r="F56" s="72">
        <f>'Res (100)'!F56</f>
        <v>9.5000000000000001E-2</v>
      </c>
      <c r="G56" s="77">
        <f>0.17*$F$18</f>
        <v>42.5</v>
      </c>
      <c r="H56" s="73">
        <f t="shared" si="15"/>
        <v>4.0374999999999996</v>
      </c>
      <c r="I56" s="27"/>
      <c r="J56" s="72">
        <f>F56</f>
        <v>9.5000000000000001E-2</v>
      </c>
      <c r="K56" s="77">
        <f>$G$56</f>
        <v>42.5</v>
      </c>
      <c r="L56" s="73">
        <f t="shared" si="14"/>
        <v>4.0374999999999996</v>
      </c>
      <c r="M56" s="27"/>
      <c r="N56" s="30">
        <f t="shared" si="13"/>
        <v>0</v>
      </c>
      <c r="O56" s="74">
        <f t="shared" si="10"/>
        <v>0</v>
      </c>
      <c r="Q56" s="107"/>
      <c r="S56" s="107"/>
      <c r="U56" s="107"/>
      <c r="W56" s="107"/>
    </row>
    <row r="57" spans="2:23" x14ac:dyDescent="0.25">
      <c r="B57" s="11" t="s">
        <v>38</v>
      </c>
      <c r="C57" s="21"/>
      <c r="D57" s="22"/>
      <c r="E57" s="23"/>
      <c r="F57" s="72">
        <f>'Res (100)'!F57</f>
        <v>0.13200000000000001</v>
      </c>
      <c r="G57" s="77">
        <f>0.18*$F$18</f>
        <v>45</v>
      </c>
      <c r="H57" s="73">
        <f t="shared" si="15"/>
        <v>5.94</v>
      </c>
      <c r="I57" s="27"/>
      <c r="J57" s="72">
        <f>F57</f>
        <v>0.13200000000000001</v>
      </c>
      <c r="K57" s="77">
        <f>$G$57</f>
        <v>45</v>
      </c>
      <c r="L57" s="73">
        <f t="shared" si="14"/>
        <v>5.94</v>
      </c>
      <c r="M57" s="27"/>
      <c r="N57" s="30">
        <f t="shared" si="13"/>
        <v>0</v>
      </c>
      <c r="O57" s="74">
        <f t="shared" si="10"/>
        <v>0</v>
      </c>
      <c r="Q57" s="107"/>
      <c r="S57" s="107"/>
      <c r="U57" s="107"/>
      <c r="W57" s="107"/>
    </row>
    <row r="58" spans="2:23" s="85" customFormat="1" x14ac:dyDescent="0.25">
      <c r="B58" s="78" t="s">
        <v>39</v>
      </c>
      <c r="C58" s="79"/>
      <c r="D58" s="80"/>
      <c r="E58" s="81"/>
      <c r="F58" s="72">
        <f>'Res (100)'!F58</f>
        <v>7.6999999999999999E-2</v>
      </c>
      <c r="G58" s="82">
        <f>IF(AND($Q$1=1, F18&gt;=600), 600, IF(AND($Q$1=1, AND(F18&lt;600, F18&gt;=0)), F18, IF(AND($Q$1=2, F18&gt;=1000), 1000, IF(AND($Q$1=2, AND(F18&lt;1000, F18&gt;=0)), F18))))</f>
        <v>250</v>
      </c>
      <c r="H58" s="73">
        <f>G58*F58</f>
        <v>19.25</v>
      </c>
      <c r="I58" s="83"/>
      <c r="J58" s="72">
        <f>F58</f>
        <v>7.6999999999999999E-2</v>
      </c>
      <c r="K58" s="82">
        <f>$G$58</f>
        <v>250</v>
      </c>
      <c r="L58" s="73">
        <f>K58*J58</f>
        <v>19.25</v>
      </c>
      <c r="M58" s="83"/>
      <c r="N58" s="84">
        <f t="shared" si="13"/>
        <v>0</v>
      </c>
      <c r="O58" s="74">
        <f t="shared" si="10"/>
        <v>0</v>
      </c>
      <c r="Q58" s="143"/>
      <c r="R58" s="204"/>
      <c r="S58" s="143"/>
      <c r="T58" s="204"/>
      <c r="U58" s="143"/>
      <c r="V58" s="204"/>
      <c r="W58" s="143"/>
    </row>
    <row r="59" spans="2:23" s="85" customFormat="1" ht="13.8" thickBot="1" x14ac:dyDescent="0.3">
      <c r="B59" s="78" t="s">
        <v>40</v>
      </c>
      <c r="C59" s="79"/>
      <c r="D59" s="80"/>
      <c r="E59" s="81"/>
      <c r="F59" s="72">
        <f>'Res (100)'!F59</f>
        <v>0.09</v>
      </c>
      <c r="G59" s="82">
        <f>IF(AND($Q$1=1, F18&gt;=600), F18-600, IF(AND($Q$1=1, AND(F18&lt;600, F18&gt;=0)), 0, IF(AND($Q$1=2, F18&gt;=1000), F18-1000, IF(AND($Q$1=2, AND(F18&lt;1000, F18&gt;=0)), 0))))</f>
        <v>0</v>
      </c>
      <c r="H59" s="73">
        <f>G59*F59</f>
        <v>0</v>
      </c>
      <c r="I59" s="83"/>
      <c r="J59" s="72">
        <f>F59</f>
        <v>0.09</v>
      </c>
      <c r="K59" s="82">
        <f>$G$59</f>
        <v>0</v>
      </c>
      <c r="L59" s="73">
        <f>K59*J59</f>
        <v>0</v>
      </c>
      <c r="M59" s="83"/>
      <c r="N59" s="84">
        <f t="shared" si="13"/>
        <v>0</v>
      </c>
      <c r="O59" s="74" t="str">
        <f t="shared" si="10"/>
        <v/>
      </c>
      <c r="Q59" s="143"/>
      <c r="R59" s="204"/>
      <c r="S59" s="143"/>
      <c r="T59" s="204"/>
      <c r="U59" s="143"/>
      <c r="V59" s="204"/>
      <c r="W59" s="143"/>
    </row>
    <row r="60" spans="2:23" ht="8.25" customHeight="1" thickBot="1" x14ac:dyDescent="0.3">
      <c r="B60" s="86"/>
      <c r="C60" s="87"/>
      <c r="D60" s="88"/>
      <c r="E60" s="87"/>
      <c r="F60" s="89"/>
      <c r="G60" s="90"/>
      <c r="H60" s="91"/>
      <c r="I60" s="92"/>
      <c r="J60" s="89"/>
      <c r="K60" s="93"/>
      <c r="L60" s="91"/>
      <c r="M60" s="92"/>
      <c r="N60" s="255"/>
      <c r="O60" s="95"/>
      <c r="Q60" s="107"/>
      <c r="S60" s="107"/>
      <c r="U60" s="107"/>
      <c r="W60" s="107"/>
    </row>
    <row r="61" spans="2:23" x14ac:dyDescent="0.25">
      <c r="B61" s="96" t="s">
        <v>41</v>
      </c>
      <c r="C61" s="21"/>
      <c r="D61" s="21"/>
      <c r="E61" s="21"/>
      <c r="F61" s="97"/>
      <c r="G61" s="98"/>
      <c r="H61" s="99">
        <f>SUM(H51:H57,H50)</f>
        <v>46.282676250000002</v>
      </c>
      <c r="I61" s="100"/>
      <c r="J61" s="101"/>
      <c r="K61" s="101"/>
      <c r="L61" s="254">
        <f>SUM(L51:L57,L50)</f>
        <v>49.304267500000009</v>
      </c>
      <c r="M61" s="102"/>
      <c r="N61" s="103">
        <f t="shared" ref="N61" si="16">L61-H61</f>
        <v>3.0215912500000073</v>
      </c>
      <c r="O61" s="104">
        <f t="shared" ref="O61" si="17">IF((H61)=0,"",(N61/H61))</f>
        <v>6.5285577559919247E-2</v>
      </c>
      <c r="Q61" s="102"/>
      <c r="S61" s="102"/>
      <c r="U61" s="102"/>
      <c r="W61" s="102"/>
    </row>
    <row r="62" spans="2:23" x14ac:dyDescent="0.25">
      <c r="B62" s="105" t="s">
        <v>42</v>
      </c>
      <c r="C62" s="21"/>
      <c r="D62" s="21"/>
      <c r="E62" s="21"/>
      <c r="F62" s="106">
        <v>0.13</v>
      </c>
      <c r="G62" s="107"/>
      <c r="H62" s="108">
        <f>H61*F62</f>
        <v>6.0167479125000005</v>
      </c>
      <c r="I62" s="109"/>
      <c r="J62" s="110">
        <v>0.13</v>
      </c>
      <c r="K62" s="109"/>
      <c r="L62" s="111">
        <f>L61*J62</f>
        <v>6.409554775000001</v>
      </c>
      <c r="M62" s="112"/>
      <c r="N62" s="113">
        <f t="shared" si="13"/>
        <v>0.39280686250000052</v>
      </c>
      <c r="O62" s="114">
        <f t="shared" si="10"/>
        <v>6.5285577559919164E-2</v>
      </c>
      <c r="Q62" s="112"/>
      <c r="S62" s="112"/>
      <c r="U62" s="112"/>
      <c r="W62" s="112"/>
    </row>
    <row r="63" spans="2:23" x14ac:dyDescent="0.25">
      <c r="B63" s="250" t="s">
        <v>43</v>
      </c>
      <c r="C63" s="21"/>
      <c r="D63" s="21"/>
      <c r="E63" s="21"/>
      <c r="F63" s="106"/>
      <c r="G63" s="107"/>
      <c r="H63" s="99">
        <f>H61+H62</f>
        <v>52.299424162500003</v>
      </c>
      <c r="I63" s="252"/>
      <c r="J63" s="109"/>
      <c r="K63" s="109"/>
      <c r="L63" s="103">
        <f>L61+L62</f>
        <v>55.713822275000012</v>
      </c>
      <c r="M63" s="112"/>
      <c r="N63" s="103">
        <f t="shared" si="13"/>
        <v>3.4143981125000096</v>
      </c>
      <c r="O63" s="104">
        <f>IF((H63)=0,"",(N63/H63))</f>
        <v>6.5285577559919261E-2</v>
      </c>
      <c r="Q63" s="112"/>
      <c r="S63" s="112"/>
      <c r="U63" s="112"/>
      <c r="W63" s="112"/>
    </row>
    <row r="64" spans="2:23" x14ac:dyDescent="0.25">
      <c r="B64" s="249" t="s">
        <v>137</v>
      </c>
      <c r="C64" s="21"/>
      <c r="D64" s="21"/>
      <c r="E64" s="21"/>
      <c r="F64" s="106">
        <v>-0.08</v>
      </c>
      <c r="G64" s="107"/>
      <c r="H64" s="257">
        <f>F64*H61</f>
        <v>-3.7026141000000004</v>
      </c>
      <c r="I64" s="112"/>
      <c r="J64" s="106">
        <v>-0.08</v>
      </c>
      <c r="K64" s="248"/>
      <c r="L64" s="257">
        <f>J64*L61</f>
        <v>-3.9443414000000008</v>
      </c>
      <c r="M64" s="112"/>
      <c r="N64" s="257">
        <f t="shared" si="13"/>
        <v>-0.24172730000000042</v>
      </c>
      <c r="O64" s="114">
        <f>IF((H64)=0,"",(N64/H64))</f>
        <v>6.5285577559919192E-2</v>
      </c>
      <c r="Q64" s="112"/>
      <c r="S64" s="112"/>
      <c r="U64" s="112"/>
      <c r="W64" s="112"/>
    </row>
    <row r="65" spans="2:23" ht="13.8" thickBot="1" x14ac:dyDescent="0.3">
      <c r="B65" s="294" t="s">
        <v>138</v>
      </c>
      <c r="C65" s="294"/>
      <c r="D65" s="294"/>
      <c r="E65" s="21"/>
      <c r="F65" s="256"/>
      <c r="G65" s="107"/>
      <c r="H65" s="251">
        <f>SUM(H63:H64)</f>
        <v>48.596810062500005</v>
      </c>
      <c r="I65" s="112"/>
      <c r="J65" s="253"/>
      <c r="K65" s="248"/>
      <c r="L65" s="251">
        <f>SUM(L63:L64)</f>
        <v>51.769480875000013</v>
      </c>
      <c r="M65" s="112"/>
      <c r="N65" s="103">
        <f t="shared" si="13"/>
        <v>3.1726708125000087</v>
      </c>
      <c r="O65" s="104">
        <f>IF((H65)=0,"",(N65/H65))</f>
        <v>6.5285577559919261E-2</v>
      </c>
      <c r="Q65" s="112"/>
      <c r="S65" s="112"/>
      <c r="U65" s="112"/>
      <c r="W65" s="112"/>
    </row>
    <row r="66" spans="2: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2:23" s="85" customFormat="1" x14ac:dyDescent="0.25">
      <c r="B67" s="124" t="s">
        <v>44</v>
      </c>
      <c r="C67" s="79"/>
      <c r="D67" s="79"/>
      <c r="E67" s="79"/>
      <c r="F67" s="125"/>
      <c r="G67" s="126"/>
      <c r="H67" s="127">
        <f>SUM(H58:H59,H50,H51:H54)</f>
        <v>44.992676249999995</v>
      </c>
      <c r="I67" s="128"/>
      <c r="J67" s="129"/>
      <c r="K67" s="129"/>
      <c r="L67" s="127">
        <f>SUM(L58:L59,L50,L51:L54)</f>
        <v>48.014267500000003</v>
      </c>
      <c r="M67" s="130"/>
      <c r="N67" s="131">
        <f t="shared" ref="N67:N71" si="18">L67-H67</f>
        <v>3.0215912500000073</v>
      </c>
      <c r="O67" s="104">
        <f t="shared" ref="O67:O71" si="19">IF((H67)=0,"",(N67/H67))</f>
        <v>6.7157402089412441E-2</v>
      </c>
      <c r="Q67" s="130"/>
      <c r="R67" s="204"/>
      <c r="S67" s="130"/>
      <c r="T67" s="204"/>
      <c r="U67" s="130"/>
      <c r="V67" s="204"/>
      <c r="W67" s="130"/>
    </row>
    <row r="68" spans="2:23" s="85" customFormat="1" x14ac:dyDescent="0.25">
      <c r="B68" s="132" t="s">
        <v>42</v>
      </c>
      <c r="C68" s="79"/>
      <c r="D68" s="79"/>
      <c r="E68" s="79"/>
      <c r="F68" s="133">
        <v>0.13</v>
      </c>
      <c r="G68" s="126"/>
      <c r="H68" s="134">
        <f>H67*F68</f>
        <v>5.8490479124999997</v>
      </c>
      <c r="I68" s="135"/>
      <c r="J68" s="136">
        <v>0.13</v>
      </c>
      <c r="K68" s="137"/>
      <c r="L68" s="138">
        <f>L67*J68</f>
        <v>6.2418547750000002</v>
      </c>
      <c r="M68" s="139"/>
      <c r="N68" s="140">
        <f t="shared" si="18"/>
        <v>0.39280686250000052</v>
      </c>
      <c r="O68" s="114">
        <f t="shared" si="19"/>
        <v>6.7157402089412371E-2</v>
      </c>
      <c r="Q68" s="139"/>
      <c r="R68" s="204"/>
      <c r="S68" s="139"/>
      <c r="T68" s="204"/>
      <c r="U68" s="139"/>
      <c r="V68" s="204"/>
      <c r="W68" s="139"/>
    </row>
    <row r="69" spans="2:23" s="85" customFormat="1" x14ac:dyDescent="0.25">
      <c r="B69" s="258" t="s">
        <v>43</v>
      </c>
      <c r="C69" s="79"/>
      <c r="D69" s="79"/>
      <c r="E69" s="79"/>
      <c r="F69" s="142"/>
      <c r="G69" s="143"/>
      <c r="H69" s="127">
        <f>H67+H68</f>
        <v>50.841724162499993</v>
      </c>
      <c r="I69" s="135"/>
      <c r="J69" s="135"/>
      <c r="K69" s="135"/>
      <c r="L69" s="211">
        <f>L67+L68</f>
        <v>54.256122275000003</v>
      </c>
      <c r="M69" s="139"/>
      <c r="N69" s="131">
        <f t="shared" si="18"/>
        <v>3.4143981125000096</v>
      </c>
      <c r="O69" s="104">
        <f t="shared" si="19"/>
        <v>6.7157402089412468E-2</v>
      </c>
      <c r="Q69" s="139"/>
      <c r="R69" s="204"/>
      <c r="S69" s="139"/>
      <c r="T69" s="204"/>
      <c r="U69" s="139"/>
      <c r="V69" s="204"/>
      <c r="W69" s="139"/>
    </row>
    <row r="70" spans="2:23" s="85" customFormat="1" x14ac:dyDescent="0.25">
      <c r="B70" s="249" t="s">
        <v>137</v>
      </c>
      <c r="C70" s="21"/>
      <c r="D70" s="21"/>
      <c r="E70" s="79"/>
      <c r="F70" s="106">
        <v>-0.08</v>
      </c>
      <c r="G70" s="143"/>
      <c r="H70" s="257">
        <f>F70*H67</f>
        <v>-3.5994140999999997</v>
      </c>
      <c r="I70" s="135"/>
      <c r="J70" s="106">
        <v>-0.08</v>
      </c>
      <c r="K70" s="135"/>
      <c r="L70" s="257">
        <f>J70*L67</f>
        <v>-3.8411414000000002</v>
      </c>
      <c r="M70" s="139"/>
      <c r="N70" s="131">
        <f t="shared" si="18"/>
        <v>-0.24172730000000042</v>
      </c>
      <c r="O70" s="104">
        <f t="shared" si="19"/>
        <v>6.7157402089412399E-2</v>
      </c>
      <c r="Q70" s="139"/>
      <c r="R70" s="204"/>
      <c r="S70" s="139"/>
      <c r="T70" s="204"/>
      <c r="U70" s="139"/>
      <c r="V70" s="204"/>
      <c r="W70" s="139"/>
    </row>
    <row r="71" spans="2:23" s="85" customFormat="1" ht="13.8" thickBot="1" x14ac:dyDescent="0.3">
      <c r="B71" s="294" t="s">
        <v>138</v>
      </c>
      <c r="C71" s="294"/>
      <c r="D71" s="294"/>
      <c r="E71" s="79"/>
      <c r="F71" s="142"/>
      <c r="G71" s="143"/>
      <c r="H71" s="251">
        <f>SUM(H69:H70)</f>
        <v>47.242310062499996</v>
      </c>
      <c r="I71" s="135"/>
      <c r="J71" s="135"/>
      <c r="K71" s="135"/>
      <c r="L71" s="251">
        <f>SUM(L69:L70)</f>
        <v>50.414980875000005</v>
      </c>
      <c r="M71" s="139"/>
      <c r="N71" s="131">
        <f t="shared" si="18"/>
        <v>3.1726708125000087</v>
      </c>
      <c r="O71" s="104">
        <f t="shared" si="19"/>
        <v>6.7157402089412468E-2</v>
      </c>
      <c r="Q71" s="139"/>
      <c r="R71" s="204"/>
      <c r="S71" s="139"/>
      <c r="T71" s="204"/>
      <c r="U71" s="139"/>
      <c r="V71" s="204"/>
      <c r="W71" s="139"/>
    </row>
    <row r="72" spans="2:23" s="85" customFormat="1" ht="8.25" customHeight="1" thickBot="1" x14ac:dyDescent="0.3">
      <c r="B72" s="117"/>
      <c r="C72" s="118"/>
      <c r="D72" s="119"/>
      <c r="E72" s="118"/>
      <c r="F72" s="144"/>
      <c r="G72" s="145"/>
      <c r="H72" s="146"/>
      <c r="I72" s="147"/>
      <c r="J72" s="144"/>
      <c r="K72" s="120"/>
      <c r="L72" s="148"/>
      <c r="M72" s="121"/>
      <c r="N72" s="149"/>
      <c r="O72" s="95"/>
      <c r="Q72" s="143"/>
      <c r="R72" s="204"/>
      <c r="S72" s="143"/>
      <c r="T72" s="204"/>
      <c r="U72" s="143"/>
      <c r="V72" s="204"/>
      <c r="W72" s="143"/>
    </row>
    <row r="73" spans="2:23" x14ac:dyDescent="0.25">
      <c r="L73" s="150"/>
    </row>
    <row r="74" spans="2:23" x14ac:dyDescent="0.25">
      <c r="B74" s="12" t="s">
        <v>45</v>
      </c>
      <c r="F74" s="151">
        <f>'Res (100)'!F74</f>
        <v>3.3500000000000002E-2</v>
      </c>
      <c r="J74" s="151">
        <f>+'Res (100)'!J74</f>
        <v>3.3500000000000002E-2</v>
      </c>
    </row>
    <row r="77" spans="2:23" x14ac:dyDescent="0.25">
      <c r="B77" s="96" t="s">
        <v>41</v>
      </c>
      <c r="C77" s="21"/>
      <c r="D77" s="21"/>
      <c r="E77" s="21"/>
      <c r="F77" s="97"/>
      <c r="G77" s="98"/>
      <c r="H77" s="99">
        <f>+H61-H31-H40-H41-H42</f>
        <v>46.86267625</v>
      </c>
      <c r="I77" s="100"/>
      <c r="J77" s="101"/>
      <c r="K77" s="101"/>
      <c r="L77" s="99">
        <f>+L61-L31-L40-L41-L42</f>
        <v>49.604267500000013</v>
      </c>
      <c r="M77" s="102"/>
      <c r="N77" s="103">
        <f t="shared" ref="N77:N79" si="20">L77-H77</f>
        <v>2.7415912500000132</v>
      </c>
      <c r="O77" s="104">
        <f t="shared" ref="O77:O79" si="21">IF((H77)=0,"",(N77/H77))</f>
        <v>5.8502660739526445E-2</v>
      </c>
      <c r="Q77" s="102"/>
      <c r="S77" s="102"/>
      <c r="U77" s="102"/>
      <c r="W77" s="102"/>
    </row>
    <row r="78" spans="2:23" x14ac:dyDescent="0.25">
      <c r="B78" s="105" t="s">
        <v>42</v>
      </c>
      <c r="C78" s="21"/>
      <c r="D78" s="21"/>
      <c r="E78" s="21"/>
      <c r="F78" s="106">
        <v>0.13</v>
      </c>
      <c r="G78" s="107"/>
      <c r="H78" s="108">
        <f>H77*F78</f>
        <v>6.0921479124999998</v>
      </c>
      <c r="I78" s="109"/>
      <c r="J78" s="110">
        <v>0.13</v>
      </c>
      <c r="K78" s="109"/>
      <c r="L78" s="111">
        <f>L77*J78</f>
        <v>6.4485547750000016</v>
      </c>
      <c r="M78" s="112"/>
      <c r="N78" s="113">
        <f t="shared" si="20"/>
        <v>0.35640686250000186</v>
      </c>
      <c r="O78" s="114">
        <f t="shared" si="21"/>
        <v>5.8502660739526466E-2</v>
      </c>
      <c r="Q78" s="112"/>
      <c r="S78" s="112"/>
      <c r="U78" s="112"/>
      <c r="W78" s="112"/>
    </row>
    <row r="79" spans="2:23" x14ac:dyDescent="0.25">
      <c r="B79" s="209" t="s">
        <v>43</v>
      </c>
      <c r="C79" s="210"/>
      <c r="D79" s="210"/>
      <c r="E79" s="210"/>
      <c r="F79" s="205"/>
      <c r="G79" s="206"/>
      <c r="H79" s="216">
        <f>H77+H78</f>
        <v>52.954824162500003</v>
      </c>
      <c r="I79" s="207"/>
      <c r="J79" s="207"/>
      <c r="K79" s="207"/>
      <c r="L79" s="215">
        <f>L77+L78</f>
        <v>56.052822275000011</v>
      </c>
      <c r="M79" s="208"/>
      <c r="N79" s="214">
        <f t="shared" si="20"/>
        <v>3.097998112500008</v>
      </c>
      <c r="O79" s="213">
        <f t="shared" si="21"/>
        <v>5.8502660739526306E-2</v>
      </c>
      <c r="P79" s="12"/>
      <c r="Q79" s="112"/>
      <c r="S79" s="112"/>
      <c r="U79" s="112"/>
      <c r="W79" s="112"/>
    </row>
    <row r="80" spans="2:23" ht="13.5" customHeight="1" x14ac:dyDescent="0.25">
      <c r="Q80" s="202"/>
      <c r="R80" s="202"/>
      <c r="S80" s="6"/>
      <c r="T80" s="6"/>
      <c r="U80" s="6"/>
      <c r="V80" s="6"/>
      <c r="W80" s="6"/>
    </row>
    <row r="81" spans="1:23" ht="12" customHeight="1" x14ac:dyDescent="0.25">
      <c r="A81" s="6" t="s">
        <v>46</v>
      </c>
      <c r="Q81" s="202"/>
      <c r="R81" s="202"/>
      <c r="S81" s="6"/>
      <c r="T81" s="6"/>
      <c r="U81" s="6"/>
      <c r="V81" s="6"/>
      <c r="W81" s="6"/>
    </row>
    <row r="82" spans="1:23" x14ac:dyDescent="0.25">
      <c r="A82" s="6" t="s">
        <v>47</v>
      </c>
      <c r="Q82" s="202"/>
      <c r="R82" s="202"/>
      <c r="S82" s="6"/>
      <c r="T82" s="6"/>
      <c r="U82" s="6"/>
      <c r="V82" s="6"/>
      <c r="W82" s="6"/>
    </row>
    <row r="83" spans="1:23" x14ac:dyDescent="0.25">
      <c r="Q83" s="202"/>
      <c r="R83" s="202"/>
      <c r="S83" s="6"/>
      <c r="T83" s="6"/>
      <c r="U83" s="6"/>
      <c r="V83" s="6"/>
      <c r="W83" s="6"/>
    </row>
    <row r="84" spans="1:23" x14ac:dyDescent="0.25">
      <c r="A84" s="153" t="s">
        <v>133</v>
      </c>
      <c r="Q84" s="202"/>
      <c r="R84" s="202"/>
      <c r="S84" s="6"/>
      <c r="T84" s="6"/>
      <c r="U84" s="6"/>
      <c r="V84" s="6"/>
      <c r="W84" s="6"/>
    </row>
    <row r="85" spans="1:23" x14ac:dyDescent="0.25">
      <c r="A85" s="11" t="s">
        <v>48</v>
      </c>
      <c r="Q85" s="202"/>
      <c r="R85" s="202"/>
      <c r="S85" s="6"/>
      <c r="T85" s="6"/>
      <c r="U85" s="6"/>
      <c r="V85" s="6"/>
      <c r="W85" s="6"/>
    </row>
    <row r="86" spans="1:23" x14ac:dyDescent="0.25">
      <c r="Q86" s="202"/>
      <c r="R86" s="202"/>
      <c r="S86" s="6"/>
      <c r="T86" s="6"/>
      <c r="U86" s="6"/>
      <c r="V86" s="6"/>
      <c r="W86" s="6"/>
    </row>
    <row r="87" spans="1:23" x14ac:dyDescent="0.25">
      <c r="A87" s="6" t="s">
        <v>132</v>
      </c>
      <c r="Q87" s="202"/>
      <c r="R87" s="202"/>
      <c r="S87" s="6"/>
      <c r="T87" s="6"/>
      <c r="U87" s="6"/>
      <c r="V87" s="6"/>
      <c r="W87" s="6"/>
    </row>
    <row r="88" spans="1:23" x14ac:dyDescent="0.25">
      <c r="A88" s="6" t="s">
        <v>49</v>
      </c>
      <c r="Q88" s="202"/>
      <c r="R88" s="202"/>
      <c r="S88" s="6"/>
      <c r="T88" s="6"/>
      <c r="U88" s="6"/>
      <c r="V88" s="6"/>
      <c r="W88" s="6"/>
    </row>
    <row r="89" spans="1:23" x14ac:dyDescent="0.25">
      <c r="A89" s="6" t="s">
        <v>50</v>
      </c>
      <c r="Q89" s="202"/>
      <c r="R89" s="202"/>
      <c r="S89" s="6"/>
      <c r="T89" s="6"/>
      <c r="U89" s="6"/>
      <c r="V89" s="6"/>
      <c r="W89" s="6"/>
    </row>
    <row r="90" spans="1:23" x14ac:dyDescent="0.25">
      <c r="A90" s="6" t="s">
        <v>51</v>
      </c>
      <c r="Q90" s="202"/>
      <c r="R90" s="202"/>
      <c r="S90" s="6"/>
      <c r="T90" s="6"/>
      <c r="U90" s="6"/>
      <c r="V90" s="6"/>
      <c r="W90" s="6"/>
    </row>
    <row r="91" spans="1:23" x14ac:dyDescent="0.25">
      <c r="A91" s="6" t="s">
        <v>52</v>
      </c>
      <c r="Q91" s="202"/>
      <c r="R91" s="202"/>
      <c r="S91" s="6"/>
      <c r="T91" s="6"/>
      <c r="U91" s="6"/>
      <c r="V91" s="6"/>
      <c r="W91" s="6"/>
    </row>
    <row r="92" spans="1:23" x14ac:dyDescent="0.25">
      <c r="Q92" s="202"/>
      <c r="R92" s="202"/>
      <c r="S92" s="6"/>
      <c r="T92" s="6"/>
      <c r="U92" s="6"/>
      <c r="V92" s="6"/>
      <c r="W92" s="6"/>
    </row>
    <row r="93" spans="1:23" x14ac:dyDescent="0.25">
      <c r="A93" s="152"/>
      <c r="B93" s="6" t="s">
        <v>53</v>
      </c>
      <c r="Q93" s="202"/>
      <c r="R93" s="202"/>
      <c r="S93" s="6"/>
      <c r="T93" s="6"/>
      <c r="U93" s="6"/>
      <c r="V93" s="6"/>
      <c r="W93" s="6"/>
    </row>
    <row r="94" spans="1:23" x14ac:dyDescent="0.25">
      <c r="Q94" s="202"/>
      <c r="R94" s="202"/>
      <c r="S94" s="6"/>
      <c r="T94" s="6"/>
      <c r="U94" s="6"/>
      <c r="V94" s="6"/>
      <c r="W94" s="6"/>
    </row>
    <row r="95" spans="1:23" x14ac:dyDescent="0.25">
      <c r="B95" s="153" t="s">
        <v>54</v>
      </c>
      <c r="Q95" s="202"/>
      <c r="R95" s="202"/>
      <c r="S95" s="6"/>
      <c r="T95" s="6"/>
      <c r="U95" s="6"/>
      <c r="V95" s="6"/>
      <c r="W95" s="6"/>
    </row>
  </sheetData>
  <sheetProtection selectLockedCells="1"/>
  <mergeCells count="10">
    <mergeCell ref="B65:D65"/>
    <mergeCell ref="B71:D71"/>
    <mergeCell ref="A3:K3"/>
    <mergeCell ref="D14:O14"/>
    <mergeCell ref="F20:H20"/>
    <mergeCell ref="J20:L20"/>
    <mergeCell ref="N20:O20"/>
    <mergeCell ref="D21:D22"/>
    <mergeCell ref="N21:N22"/>
    <mergeCell ref="O21:O22"/>
  </mergeCells>
  <dataValidations count="3">
    <dataValidation type="list" allowBlank="1" showInputMessage="1" showErrorMessage="1" sqref="E48:E49 E72 E66 E23:E38 E40:E46 E51:E60">
      <formula1>#REF!</formula1>
    </dataValidation>
    <dataValidation type="list" allowBlank="1" showInputMessage="1" showErrorMessage="1" prompt="Select Charge Unit - monthly, per kWh, per kW" sqref="D72 D66 D23:D38 D48:D49 D40:D46 D51:D60">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moveWithCells="1">
                  <from>
                    <xdr:col>1</xdr:col>
                    <xdr:colOff>944880</xdr:colOff>
                    <xdr:row>3</xdr:row>
                    <xdr:rowOff>182880</xdr:rowOff>
                  </from>
                  <to>
                    <xdr:col>1</xdr:col>
                    <xdr:colOff>1424940</xdr:colOff>
                    <xdr:row>4</xdr:row>
                    <xdr:rowOff>45720</xdr:rowOff>
                  </to>
                </anchor>
              </controlPr>
            </control>
          </mc:Choice>
        </mc:AlternateContent>
        <mc:AlternateContent xmlns:mc="http://schemas.openxmlformats.org/markup-compatibility/2006">
          <mc:Choice Requires="x14">
            <control shapeId="121858" r:id="rId5" name="Option Button 2">
              <controlPr defaultSize="0" autoFill="0" autoLine="0" autoPict="0">
                <anchor moveWithCells="1">
                  <from>
                    <xdr:col>1</xdr:col>
                    <xdr:colOff>1356360</xdr:colOff>
                    <xdr:row>3</xdr:row>
                    <xdr:rowOff>160020</xdr:rowOff>
                  </from>
                  <to>
                    <xdr:col>3</xdr:col>
                    <xdr:colOff>510540</xdr:colOff>
                    <xdr:row>4</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W95"/>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7.88671875" style="6" bestFit="1" customWidth="1"/>
    <col min="9" max="9" width="2.88671875" style="6" customWidth="1"/>
    <col min="10" max="10" width="9.88671875" style="6" bestFit="1" customWidth="1"/>
    <col min="11" max="11" width="7.44140625" style="6" bestFit="1" customWidth="1"/>
    <col min="12" max="12" width="7.88671875" style="6" bestFit="1" customWidth="1"/>
    <col min="13" max="13" width="2.88671875" style="6" customWidth="1"/>
    <col min="14" max="14" width="9.21875" style="6" bestFit="1" customWidth="1"/>
    <col min="15" max="15" width="10" style="6" bestFit="1" customWidth="1"/>
    <col min="16" max="16" width="3.88671875" style="6" customWidth="1"/>
    <col min="17" max="17" width="2.88671875" style="203" customWidth="1"/>
    <col min="18" max="18" width="4.5546875" style="203" customWidth="1"/>
    <col min="19" max="19" width="2.88671875" style="203" customWidth="1"/>
    <col min="20" max="20" width="4.5546875" style="203" customWidth="1"/>
    <col min="21" max="21" width="2.88671875" style="203"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2</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500</v>
      </c>
      <c r="G18" s="12" t="s">
        <v>6</v>
      </c>
    </row>
    <row r="19" spans="2:23" x14ac:dyDescent="0.25">
      <c r="B19" s="11"/>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+'Res (100)'!F23</f>
        <v>16.600000000000001</v>
      </c>
      <c r="G23" s="25">
        <v>1</v>
      </c>
      <c r="H23" s="26">
        <f>G23*F23</f>
        <v>16.600000000000001</v>
      </c>
      <c r="I23" s="27"/>
      <c r="J23" s="28">
        <f>+'Res (100)'!J23</f>
        <v>20.51</v>
      </c>
      <c r="K23" s="29">
        <v>1</v>
      </c>
      <c r="L23" s="26">
        <f>K23*J23</f>
        <v>20.51</v>
      </c>
      <c r="M23" s="27"/>
      <c r="N23" s="30">
        <f>L23-H23</f>
        <v>3.91</v>
      </c>
      <c r="O23" s="31">
        <f>IF((H23)=0,"",(N23/H23))</f>
        <v>0.23554216867469879</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+'Res (100)'!F29</f>
        <v>1.5100000000000001E-2</v>
      </c>
      <c r="G29" s="25">
        <f>$F$18</f>
        <v>500</v>
      </c>
      <c r="H29" s="26">
        <f t="shared" si="0"/>
        <v>7.5500000000000007</v>
      </c>
      <c r="I29" s="27"/>
      <c r="J29" s="28">
        <f>+'Res (100)'!J29</f>
        <v>1.0500000000000001E-2</v>
      </c>
      <c r="K29" s="25">
        <f>$F$18</f>
        <v>500</v>
      </c>
      <c r="L29" s="26">
        <f t="shared" si="1"/>
        <v>5.25</v>
      </c>
      <c r="M29" s="27"/>
      <c r="N29" s="30">
        <f t="shared" si="2"/>
        <v>-2.3000000000000007</v>
      </c>
      <c r="O29" s="31">
        <f t="shared" si="3"/>
        <v>-0.30463576158940403</v>
      </c>
      <c r="Q29" s="107"/>
      <c r="S29" s="107"/>
      <c r="U29" s="107"/>
      <c r="W29" s="107"/>
    </row>
    <row r="30" spans="2:23" x14ac:dyDescent="0.25">
      <c r="B30" s="21" t="s">
        <v>21</v>
      </c>
      <c r="C30" s="21"/>
      <c r="D30" s="22"/>
      <c r="E30" s="23"/>
      <c r="F30" s="24"/>
      <c r="G30" s="25">
        <f t="shared" ref="G30" si="4">$F$18</f>
        <v>500</v>
      </c>
      <c r="H30" s="26">
        <f t="shared" si="0"/>
        <v>0</v>
      </c>
      <c r="I30" s="27"/>
      <c r="J30" s="28"/>
      <c r="K30" s="25">
        <f t="shared" ref="K30:K38" si="5">$F$18</f>
        <v>500</v>
      </c>
      <c r="L30" s="26">
        <f t="shared" si="1"/>
        <v>0</v>
      </c>
      <c r="M30" s="27"/>
      <c r="N30" s="30">
        <f t="shared" si="2"/>
        <v>0</v>
      </c>
      <c r="O30" s="31" t="str">
        <f t="shared" si="3"/>
        <v/>
      </c>
      <c r="Q30" s="107"/>
      <c r="S30" s="107"/>
      <c r="U30" s="107"/>
      <c r="W30" s="107"/>
    </row>
    <row r="31" spans="2:23" x14ac:dyDescent="0.25">
      <c r="B31" s="21" t="s">
        <v>22</v>
      </c>
      <c r="C31" s="21"/>
      <c r="D31" s="22" t="s">
        <v>20</v>
      </c>
      <c r="E31" s="23"/>
      <c r="F31" s="50">
        <f>+'Res (100)'!F31</f>
        <v>0</v>
      </c>
      <c r="G31" s="25">
        <f>$F$18</f>
        <v>500</v>
      </c>
      <c r="H31" s="26">
        <f>G31*F31</f>
        <v>0</v>
      </c>
      <c r="I31" s="27"/>
      <c r="J31" s="52">
        <f>+'Res (100)'!J31</f>
        <v>0</v>
      </c>
      <c r="K31" s="25">
        <f t="shared" si="5"/>
        <v>500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500</v>
      </c>
      <c r="H32" s="26">
        <f t="shared" si="0"/>
        <v>0</v>
      </c>
      <c r="I32" s="27"/>
      <c r="J32" s="28"/>
      <c r="K32" s="25">
        <f t="shared" si="5"/>
        <v>500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500</v>
      </c>
      <c r="H33" s="26">
        <f t="shared" si="0"/>
        <v>0</v>
      </c>
      <c r="I33" s="27"/>
      <c r="J33" s="28"/>
      <c r="K33" s="25">
        <f t="shared" si="5"/>
        <v>500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500</v>
      </c>
      <c r="H34" s="26">
        <f t="shared" si="0"/>
        <v>0</v>
      </c>
      <c r="I34" s="27"/>
      <c r="J34" s="28"/>
      <c r="K34" s="25">
        <f t="shared" si="5"/>
        <v>500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500</v>
      </c>
      <c r="H35" s="26">
        <f t="shared" si="0"/>
        <v>0</v>
      </c>
      <c r="I35" s="27"/>
      <c r="J35" s="28"/>
      <c r="K35" s="25">
        <f t="shared" si="5"/>
        <v>500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500</v>
      </c>
      <c r="H36" s="26">
        <f t="shared" si="0"/>
        <v>0</v>
      </c>
      <c r="I36" s="27"/>
      <c r="J36" s="28"/>
      <c r="K36" s="25">
        <f t="shared" si="5"/>
        <v>500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500</v>
      </c>
      <c r="H37" s="26">
        <f t="shared" si="0"/>
        <v>0</v>
      </c>
      <c r="I37" s="27"/>
      <c r="J37" s="28"/>
      <c r="K37" s="25">
        <f t="shared" si="5"/>
        <v>500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500</v>
      </c>
      <c r="H38" s="26">
        <f t="shared" si="0"/>
        <v>0</v>
      </c>
      <c r="I38" s="27"/>
      <c r="J38" s="28"/>
      <c r="K38" s="25">
        <f t="shared" si="5"/>
        <v>500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24.150000000000002</v>
      </c>
      <c r="I39" s="40"/>
      <c r="J39" s="41"/>
      <c r="K39" s="42"/>
      <c r="L39" s="39">
        <f>SUM(L23:L38)</f>
        <v>25.76</v>
      </c>
      <c r="M39" s="40"/>
      <c r="N39" s="43">
        <f t="shared" si="2"/>
        <v>1.6099999999999994</v>
      </c>
      <c r="O39" s="44">
        <f t="shared" si="3"/>
        <v>6.6666666666666638E-2</v>
      </c>
      <c r="Q39" s="107"/>
      <c r="R39" s="203"/>
      <c r="S39" s="107"/>
      <c r="T39" s="203"/>
      <c r="U39" s="107"/>
      <c r="V39" s="203"/>
      <c r="W39" s="107"/>
    </row>
    <row r="40" spans="2:23" ht="26.4" x14ac:dyDescent="0.25">
      <c r="B40" s="46" t="str">
        <f>+'Res (100)'!B40</f>
        <v>Deferral/Variance Account Disposition Rate Rider Group 1</v>
      </c>
      <c r="C40" s="21"/>
      <c r="D40" s="22" t="s">
        <v>20</v>
      </c>
      <c r="E40" s="23"/>
      <c r="F40" s="24">
        <f>'Res (100)'!F40</f>
        <v>-1E-4</v>
      </c>
      <c r="G40" s="25">
        <f>$F$18</f>
        <v>500</v>
      </c>
      <c r="H40" s="26">
        <f>G40*F40</f>
        <v>-0.05</v>
      </c>
      <c r="I40" s="27"/>
      <c r="J40" s="28">
        <f>+'Res (100)'!J40</f>
        <v>-4.0000000000000002E-4</v>
      </c>
      <c r="K40" s="25">
        <f>$F$18</f>
        <v>500</v>
      </c>
      <c r="L40" s="26">
        <f>K40*J40</f>
        <v>-0.2</v>
      </c>
      <c r="M40" s="27"/>
      <c r="N40" s="30">
        <f>L40-H40</f>
        <v>-0.15000000000000002</v>
      </c>
      <c r="O40" s="31">
        <f>IF((H40)=0,"",(N40/H40))</f>
        <v>3.0000000000000004</v>
      </c>
      <c r="Q40" s="107"/>
      <c r="S40" s="107"/>
      <c r="U40" s="107"/>
      <c r="W40" s="107"/>
    </row>
    <row r="41" spans="2:23" ht="39.6" x14ac:dyDescent="0.25">
      <c r="B41" s="154" t="s">
        <v>106</v>
      </c>
      <c r="C41" s="21"/>
      <c r="D41" s="22" t="s">
        <v>17</v>
      </c>
      <c r="E41" s="23"/>
      <c r="F41" s="24">
        <f>'Res (100)'!F41</f>
        <v>0.02</v>
      </c>
      <c r="G41" s="25">
        <v>1</v>
      </c>
      <c r="H41" s="26">
        <f t="shared" ref="H41:H43" si="7">G41*F41</f>
        <v>0.02</v>
      </c>
      <c r="I41" s="47"/>
      <c r="J41" s="28">
        <f>+'Res (100)'!J41</f>
        <v>0</v>
      </c>
      <c r="K41" s="25">
        <v>1</v>
      </c>
      <c r="L41" s="26">
        <f t="shared" ref="L41:L45" si="8">K41*J41</f>
        <v>0</v>
      </c>
      <c r="M41" s="48"/>
      <c r="N41" s="30">
        <f t="shared" ref="N41:N45" si="9">L41-H41</f>
        <v>-0.02</v>
      </c>
      <c r="O41" s="31">
        <f t="shared" ref="O41:O62" si="10">IF((H41)=0,"",(N41/H41))</f>
        <v>-1</v>
      </c>
      <c r="Q41" s="107"/>
      <c r="S41" s="107"/>
      <c r="U41" s="107"/>
      <c r="W41" s="107"/>
    </row>
    <row r="42" spans="2:23" ht="39.6" x14ac:dyDescent="0.25">
      <c r="B42" s="154" t="s">
        <v>106</v>
      </c>
      <c r="C42" s="21"/>
      <c r="D42" s="22" t="s">
        <v>20</v>
      </c>
      <c r="E42" s="23"/>
      <c r="F42" s="24">
        <f>'Res (100)'!F42</f>
        <v>-2.3E-3</v>
      </c>
      <c r="G42" s="25">
        <f t="shared" ref="G42:G43" si="11">$F$18</f>
        <v>500</v>
      </c>
      <c r="H42" s="26">
        <f t="shared" si="7"/>
        <v>-1.1499999999999999</v>
      </c>
      <c r="I42" s="47"/>
      <c r="J42" s="28">
        <f>+'Res (100)'!J42</f>
        <v>-8.0000000000000004E-4</v>
      </c>
      <c r="K42" s="25">
        <f t="shared" ref="K42:K43" si="12">$F$18</f>
        <v>500</v>
      </c>
      <c r="L42" s="26">
        <f t="shared" si="8"/>
        <v>-0.4</v>
      </c>
      <c r="M42" s="48"/>
      <c r="N42" s="30">
        <f t="shared" si="9"/>
        <v>0.74999999999999989</v>
      </c>
      <c r="O42" s="31">
        <f t="shared" si="10"/>
        <v>-0.65217391304347816</v>
      </c>
      <c r="Q42" s="107"/>
      <c r="S42" s="107"/>
      <c r="U42" s="107"/>
      <c r="W42" s="107"/>
    </row>
    <row r="43" spans="2:23" ht="39.6" x14ac:dyDescent="0.25">
      <c r="B43" s="46" t="s">
        <v>125</v>
      </c>
      <c r="C43" s="21"/>
      <c r="D43" s="22" t="s">
        <v>20</v>
      </c>
      <c r="E43" s="23"/>
      <c r="F43" s="24">
        <f>'Res (100)'!F43</f>
        <v>2.7E-4</v>
      </c>
      <c r="G43" s="25">
        <f t="shared" si="11"/>
        <v>500</v>
      </c>
      <c r="H43" s="26">
        <f t="shared" si="7"/>
        <v>0.13500000000000001</v>
      </c>
      <c r="I43" s="47"/>
      <c r="J43" s="223">
        <f>+'Res (100)'!J43</f>
        <v>0</v>
      </c>
      <c r="K43" s="25">
        <f t="shared" si="12"/>
        <v>500</v>
      </c>
      <c r="L43" s="26">
        <f t="shared" si="8"/>
        <v>0</v>
      </c>
      <c r="M43" s="48"/>
      <c r="N43" s="30">
        <f t="shared" si="9"/>
        <v>-0.13500000000000001</v>
      </c>
      <c r="O43" s="31">
        <f t="shared" si="10"/>
        <v>-1</v>
      </c>
      <c r="Q43" s="107"/>
      <c r="S43" s="107"/>
      <c r="U43" s="107"/>
      <c r="W43" s="107"/>
    </row>
    <row r="44" spans="2:23" x14ac:dyDescent="0.25">
      <c r="B44" s="49" t="s">
        <v>25</v>
      </c>
      <c r="C44" s="21"/>
      <c r="D44" s="22" t="s">
        <v>20</v>
      </c>
      <c r="E44" s="23"/>
      <c r="F44" s="50">
        <f>'Res (100)'!F44</f>
        <v>6.9999999999999994E-5</v>
      </c>
      <c r="G44" s="51">
        <f>$F$18*(1+F74)</f>
        <v>516.75</v>
      </c>
      <c r="H44" s="26">
        <f>G44*F44</f>
        <v>3.6172499999999996E-2</v>
      </c>
      <c r="I44" s="27"/>
      <c r="J44" s="52">
        <f>'Proposed Rates'!E126</f>
        <v>6.0000000000000002E-5</v>
      </c>
      <c r="K44" s="51">
        <f>$F$18*(1+J74)</f>
        <v>516.75</v>
      </c>
      <c r="L44" s="26">
        <f>K44*J44</f>
        <v>3.1005000000000001E-2</v>
      </c>
      <c r="M44" s="27"/>
      <c r="N44" s="30">
        <f>L44-H44</f>
        <v>-5.167499999999995E-3</v>
      </c>
      <c r="O44" s="31">
        <f>IF((H44)=0,"",(N44/H44))</f>
        <v>-0.14285714285714274</v>
      </c>
      <c r="Q44" s="107"/>
      <c r="S44" s="107"/>
      <c r="U44" s="107"/>
      <c r="W44" s="107"/>
    </row>
    <row r="45" spans="2:23" x14ac:dyDescent="0.25">
      <c r="B45" s="49" t="s">
        <v>26</v>
      </c>
      <c r="C45" s="21"/>
      <c r="D45" s="22"/>
      <c r="E45" s="23"/>
      <c r="F45" s="53">
        <f>IF(ISBLANK(D16)=TRUE, 0, IF(D16="TOU", 0.65*$F$55+0.17*$F$56+0.18*$F$57, IF(AND(D16="non-TOU", G59&gt;0), F59,F58)))</f>
        <v>8.2160000000000011E-2</v>
      </c>
      <c r="G45" s="54">
        <f>$F$18*(1+$F$74)-$F$18</f>
        <v>16.75</v>
      </c>
      <c r="H45" s="26">
        <f>G45*F45</f>
        <v>1.3761800000000002</v>
      </c>
      <c r="I45" s="27"/>
      <c r="J45" s="55">
        <f>0.65*$J$55+0.17*$J$56+0.18*$J$57</f>
        <v>8.2160000000000011E-2</v>
      </c>
      <c r="K45" s="54">
        <f>$F$18*(1+$J$74)-$F$18</f>
        <v>16.75</v>
      </c>
      <c r="L45" s="26">
        <f t="shared" si="8"/>
        <v>1.3761800000000002</v>
      </c>
      <c r="M45" s="27"/>
      <c r="N45" s="30">
        <f t="shared" si="9"/>
        <v>0</v>
      </c>
      <c r="O45" s="31">
        <f t="shared" si="10"/>
        <v>0</v>
      </c>
      <c r="Q45" s="107"/>
      <c r="S45" s="107"/>
      <c r="U45" s="107"/>
      <c r="W45" s="107"/>
    </row>
    <row r="46" spans="2:23" x14ac:dyDescent="0.25">
      <c r="B46" s="49" t="s">
        <v>27</v>
      </c>
      <c r="C46" s="21"/>
      <c r="D46" s="22" t="s">
        <v>17</v>
      </c>
      <c r="E46" s="23"/>
      <c r="F46" s="53">
        <f>'Res (100)'!F46</f>
        <v>0.79</v>
      </c>
      <c r="G46" s="25">
        <v>1</v>
      </c>
      <c r="H46" s="26">
        <f>G46*F46</f>
        <v>0.79</v>
      </c>
      <c r="I46" s="27"/>
      <c r="J46" s="53">
        <f>'Proposed Rates'!E141</f>
        <v>0.79</v>
      </c>
      <c r="K46" s="25">
        <v>1</v>
      </c>
      <c r="L46" s="26">
        <f>K46*J46</f>
        <v>0.79</v>
      </c>
      <c r="M46" s="27"/>
      <c r="N46" s="30">
        <f>L46-H46</f>
        <v>0</v>
      </c>
      <c r="O46" s="31">
        <f t="shared" si="10"/>
        <v>0</v>
      </c>
      <c r="Q46" s="107"/>
      <c r="S46" s="107"/>
      <c r="U46" s="107"/>
      <c r="W46" s="107"/>
    </row>
    <row r="47" spans="2:23" ht="26.4" x14ac:dyDescent="0.25">
      <c r="B47" s="56" t="s">
        <v>28</v>
      </c>
      <c r="C47" s="57"/>
      <c r="D47" s="57"/>
      <c r="E47" s="57"/>
      <c r="F47" s="58"/>
      <c r="G47" s="59"/>
      <c r="H47" s="60">
        <f>SUM(H40:H46)+H39</f>
        <v>25.307352500000004</v>
      </c>
      <c r="I47" s="40"/>
      <c r="J47" s="59"/>
      <c r="K47" s="61"/>
      <c r="L47" s="60">
        <f>SUM(L40:L46)+L39</f>
        <v>27.357185000000001</v>
      </c>
      <c r="M47" s="40"/>
      <c r="N47" s="43">
        <f t="shared" ref="N47:N65" si="13">L47-H47</f>
        <v>2.0498324999999973</v>
      </c>
      <c r="O47" s="44">
        <f t="shared" si="10"/>
        <v>8.0997508530376572E-2</v>
      </c>
      <c r="Q47" s="107"/>
      <c r="S47" s="107"/>
      <c r="U47" s="107"/>
      <c r="W47" s="107"/>
    </row>
    <row r="48" spans="2:23" x14ac:dyDescent="0.25">
      <c r="B48" s="27" t="s">
        <v>29</v>
      </c>
      <c r="C48" s="27"/>
      <c r="D48" s="62" t="s">
        <v>20</v>
      </c>
      <c r="E48" s="63"/>
      <c r="F48" s="28">
        <f>'Res (100)'!F48</f>
        <v>7.4000000000000003E-3</v>
      </c>
      <c r="G48" s="64">
        <f>F18*(1+F74)</f>
        <v>516.75</v>
      </c>
      <c r="H48" s="26">
        <f>G48*F48</f>
        <v>3.82395</v>
      </c>
      <c r="I48" s="27"/>
      <c r="J48" s="28">
        <f>'Res (100)'!J48</f>
        <v>7.4999999999999997E-3</v>
      </c>
      <c r="K48" s="65">
        <f>F18*(1+J74)</f>
        <v>516.75</v>
      </c>
      <c r="L48" s="26">
        <f>K48*J48</f>
        <v>3.8756249999999999</v>
      </c>
      <c r="M48" s="27"/>
      <c r="N48" s="30">
        <f t="shared" si="13"/>
        <v>5.1674999999999915E-2</v>
      </c>
      <c r="O48" s="31">
        <f t="shared" si="10"/>
        <v>1.3513513513513492E-2</v>
      </c>
      <c r="Q48" s="107"/>
      <c r="S48" s="107"/>
      <c r="U48" s="107"/>
      <c r="W48" s="107"/>
    </row>
    <row r="49" spans="2:23" ht="26.4" x14ac:dyDescent="0.25">
      <c r="B49" s="66" t="s">
        <v>30</v>
      </c>
      <c r="C49" s="27"/>
      <c r="D49" s="62" t="s">
        <v>20</v>
      </c>
      <c r="E49" s="63"/>
      <c r="F49" s="28">
        <f>'Res (100)'!F49</f>
        <v>4.7000000000000002E-3</v>
      </c>
      <c r="G49" s="64">
        <f>G48</f>
        <v>516.75</v>
      </c>
      <c r="H49" s="26">
        <f>G49*F49</f>
        <v>2.428725</v>
      </c>
      <c r="I49" s="27"/>
      <c r="J49" s="28">
        <f>'Res (100)'!J49</f>
        <v>4.7999999999999996E-3</v>
      </c>
      <c r="K49" s="65">
        <f>K48</f>
        <v>516.75</v>
      </c>
      <c r="L49" s="26">
        <f>K49*J49</f>
        <v>2.4803999999999999</v>
      </c>
      <c r="M49" s="27"/>
      <c r="N49" s="30">
        <f t="shared" si="13"/>
        <v>5.1674999999999915E-2</v>
      </c>
      <c r="O49" s="31">
        <f t="shared" si="10"/>
        <v>2.1276595744680816E-2</v>
      </c>
      <c r="Q49" s="107"/>
      <c r="S49" s="107"/>
      <c r="U49" s="107"/>
      <c r="W49" s="107"/>
    </row>
    <row r="50" spans="2:23" ht="26.4" x14ac:dyDescent="0.25">
      <c r="B50" s="56" t="s">
        <v>31</v>
      </c>
      <c r="C50" s="35"/>
      <c r="D50" s="35"/>
      <c r="E50" s="35"/>
      <c r="F50" s="67"/>
      <c r="G50" s="59"/>
      <c r="H50" s="60">
        <f>SUM(H47:H49)</f>
        <v>31.560027500000004</v>
      </c>
      <c r="I50" s="68"/>
      <c r="J50" s="69"/>
      <c r="K50" s="70"/>
      <c r="L50" s="60">
        <f>SUM(L47:L49)</f>
        <v>33.713210000000004</v>
      </c>
      <c r="M50" s="68"/>
      <c r="N50" s="43">
        <f t="shared" si="13"/>
        <v>2.1531824999999998</v>
      </c>
      <c r="O50" s="44">
        <f t="shared" si="10"/>
        <v>6.8224988080254345E-2</v>
      </c>
      <c r="Q50" s="102"/>
      <c r="S50" s="102"/>
      <c r="U50" s="102"/>
      <c r="W50" s="102"/>
    </row>
    <row r="51" spans="2:23" ht="26.4" x14ac:dyDescent="0.25">
      <c r="B51" s="71" t="s">
        <v>32</v>
      </c>
      <c r="C51" s="21"/>
      <c r="D51" s="22" t="s">
        <v>20</v>
      </c>
      <c r="E51" s="23"/>
      <c r="F51" s="72">
        <f>'Res (100)'!F51</f>
        <v>3.5999999999999999E-3</v>
      </c>
      <c r="G51" s="64">
        <f>G49</f>
        <v>516.75</v>
      </c>
      <c r="H51" s="73">
        <f>G51*F51</f>
        <v>1.8602999999999998</v>
      </c>
      <c r="I51" s="27"/>
      <c r="J51" s="72">
        <f>F51</f>
        <v>3.5999999999999999E-3</v>
      </c>
      <c r="K51" s="65">
        <f>K49</f>
        <v>516.75</v>
      </c>
      <c r="L51" s="73">
        <f t="shared" ref="L51:L57" si="14">K51*J51</f>
        <v>1.8602999999999998</v>
      </c>
      <c r="M51" s="27"/>
      <c r="N51" s="30">
        <f t="shared" si="13"/>
        <v>0</v>
      </c>
      <c r="O51" s="74">
        <f t="shared" si="10"/>
        <v>0</v>
      </c>
      <c r="Q51" s="107"/>
      <c r="S51" s="107"/>
      <c r="U51" s="107"/>
      <c r="W51" s="107"/>
    </row>
    <row r="52" spans="2:23" ht="26.4" x14ac:dyDescent="0.25">
      <c r="B52" s="71" t="s">
        <v>33</v>
      </c>
      <c r="C52" s="21"/>
      <c r="D52" s="22" t="s">
        <v>20</v>
      </c>
      <c r="E52" s="23"/>
      <c r="F52" s="72">
        <f>'Res (100)'!F52</f>
        <v>2.9999999999999997E-4</v>
      </c>
      <c r="G52" s="64">
        <f>G49</f>
        <v>516.75</v>
      </c>
      <c r="H52" s="73">
        <f t="shared" ref="H52:H57" si="15">G52*F52</f>
        <v>0.155025</v>
      </c>
      <c r="I52" s="27"/>
      <c r="J52" s="72">
        <f>F52</f>
        <v>2.9999999999999997E-4</v>
      </c>
      <c r="K52" s="65">
        <f>K49</f>
        <v>516.75</v>
      </c>
      <c r="L52" s="73">
        <f t="shared" si="14"/>
        <v>0.155025</v>
      </c>
      <c r="M52" s="27"/>
      <c r="N52" s="30">
        <f t="shared" si="13"/>
        <v>0</v>
      </c>
      <c r="O52" s="74">
        <f t="shared" si="10"/>
        <v>0</v>
      </c>
      <c r="Q52" s="107"/>
      <c r="S52" s="107"/>
      <c r="U52" s="107"/>
      <c r="W52" s="107"/>
    </row>
    <row r="53" spans="2:23" x14ac:dyDescent="0.25">
      <c r="B53" s="21" t="s">
        <v>34</v>
      </c>
      <c r="C53" s="21"/>
      <c r="D53" s="22" t="s">
        <v>17</v>
      </c>
      <c r="E53" s="23"/>
      <c r="F53" s="72">
        <f>'Proposed Rates'!D196</f>
        <v>0.25</v>
      </c>
      <c r="G53" s="25">
        <v>1</v>
      </c>
      <c r="H53" s="73">
        <f t="shared" si="15"/>
        <v>0.25</v>
      </c>
      <c r="I53" s="27"/>
      <c r="J53" s="72">
        <f>'Proposed Rates'!E196</f>
        <v>0.25</v>
      </c>
      <c r="K53" s="29">
        <v>1</v>
      </c>
      <c r="L53" s="73">
        <f t="shared" si="14"/>
        <v>0.25</v>
      </c>
      <c r="M53" s="27"/>
      <c r="N53" s="30">
        <f t="shared" si="13"/>
        <v>0</v>
      </c>
      <c r="O53" s="74">
        <f t="shared" si="10"/>
        <v>0</v>
      </c>
      <c r="Q53" s="107"/>
      <c r="S53" s="107"/>
      <c r="U53" s="107"/>
      <c r="W53" s="107"/>
    </row>
    <row r="54" spans="2:23" x14ac:dyDescent="0.25">
      <c r="B54" s="21" t="s">
        <v>120</v>
      </c>
      <c r="C54" s="21"/>
      <c r="D54" s="22"/>
      <c r="E54" s="23"/>
      <c r="F54" s="72">
        <f>'Res (100)'!F54</f>
        <v>0</v>
      </c>
      <c r="G54" s="64">
        <f>F18*(1+F74)</f>
        <v>516.75</v>
      </c>
      <c r="H54" s="73">
        <f>G54*F54</f>
        <v>0</v>
      </c>
      <c r="I54" s="27"/>
      <c r="J54" s="72">
        <f>'Res (100)'!J54</f>
        <v>0</v>
      </c>
      <c r="K54" s="65">
        <f>F18*(1+J74)</f>
        <v>516.75</v>
      </c>
      <c r="L54" s="73">
        <f>K54*J54</f>
        <v>0</v>
      </c>
      <c r="M54" s="27"/>
      <c r="N54" s="30"/>
      <c r="O54" s="74"/>
      <c r="Q54" s="107"/>
      <c r="S54" s="107"/>
      <c r="U54" s="107"/>
      <c r="W54" s="107"/>
    </row>
    <row r="55" spans="2:23" x14ac:dyDescent="0.25">
      <c r="B55" s="49" t="s">
        <v>36</v>
      </c>
      <c r="C55" s="21"/>
      <c r="D55" s="22"/>
      <c r="E55" s="23"/>
      <c r="F55" s="72">
        <f>'Res (100)'!F55</f>
        <v>6.5000000000000002E-2</v>
      </c>
      <c r="G55" s="77">
        <f>0.65*$F$18</f>
        <v>325</v>
      </c>
      <c r="H55" s="73">
        <f t="shared" si="15"/>
        <v>21.125</v>
      </c>
      <c r="I55" s="27"/>
      <c r="J55" s="72">
        <f>F55</f>
        <v>6.5000000000000002E-2</v>
      </c>
      <c r="K55" s="77">
        <f>$G$55</f>
        <v>325</v>
      </c>
      <c r="L55" s="73">
        <f t="shared" si="14"/>
        <v>21.125</v>
      </c>
      <c r="M55" s="27"/>
      <c r="N55" s="30">
        <f t="shared" si="13"/>
        <v>0</v>
      </c>
      <c r="O55" s="74">
        <f t="shared" si="10"/>
        <v>0</v>
      </c>
      <c r="Q55" s="107"/>
      <c r="S55" s="107"/>
      <c r="U55" s="107"/>
      <c r="W55" s="107"/>
    </row>
    <row r="56" spans="2:23" x14ac:dyDescent="0.25">
      <c r="B56" s="49" t="s">
        <v>37</v>
      </c>
      <c r="C56" s="21"/>
      <c r="D56" s="22"/>
      <c r="E56" s="23"/>
      <c r="F56" s="72">
        <f>'Res (100)'!F56</f>
        <v>9.5000000000000001E-2</v>
      </c>
      <c r="G56" s="77">
        <f>0.17*$F$18</f>
        <v>85</v>
      </c>
      <c r="H56" s="73">
        <f t="shared" si="15"/>
        <v>8.0749999999999993</v>
      </c>
      <c r="I56" s="27"/>
      <c r="J56" s="72">
        <f>F56</f>
        <v>9.5000000000000001E-2</v>
      </c>
      <c r="K56" s="77">
        <f>$G$56</f>
        <v>85</v>
      </c>
      <c r="L56" s="73">
        <f t="shared" si="14"/>
        <v>8.0749999999999993</v>
      </c>
      <c r="M56" s="27"/>
      <c r="N56" s="30">
        <f t="shared" si="13"/>
        <v>0</v>
      </c>
      <c r="O56" s="74">
        <f t="shared" si="10"/>
        <v>0</v>
      </c>
      <c r="Q56" s="107"/>
      <c r="S56" s="107"/>
      <c r="U56" s="107"/>
      <c r="W56" s="107"/>
    </row>
    <row r="57" spans="2:23" x14ac:dyDescent="0.25">
      <c r="B57" s="11" t="s">
        <v>38</v>
      </c>
      <c r="C57" s="21"/>
      <c r="D57" s="22"/>
      <c r="E57" s="23"/>
      <c r="F57" s="72">
        <f>'Res (100)'!F57</f>
        <v>0.13200000000000001</v>
      </c>
      <c r="G57" s="77">
        <f>0.18*$F$18</f>
        <v>90</v>
      </c>
      <c r="H57" s="73">
        <f t="shared" si="15"/>
        <v>11.88</v>
      </c>
      <c r="I57" s="27"/>
      <c r="J57" s="72">
        <f>F57</f>
        <v>0.13200000000000001</v>
      </c>
      <c r="K57" s="77">
        <f>$G$57</f>
        <v>90</v>
      </c>
      <c r="L57" s="73">
        <f t="shared" si="14"/>
        <v>11.88</v>
      </c>
      <c r="M57" s="27"/>
      <c r="N57" s="30">
        <f t="shared" si="13"/>
        <v>0</v>
      </c>
      <c r="O57" s="74">
        <f t="shared" si="10"/>
        <v>0</v>
      </c>
      <c r="Q57" s="107"/>
      <c r="S57" s="107"/>
      <c r="U57" s="107"/>
      <c r="W57" s="107"/>
    </row>
    <row r="58" spans="2:23" s="85" customFormat="1" x14ac:dyDescent="0.25">
      <c r="B58" s="78" t="s">
        <v>39</v>
      </c>
      <c r="C58" s="79"/>
      <c r="D58" s="80"/>
      <c r="E58" s="81"/>
      <c r="F58" s="72">
        <f>'Res (100)'!F58</f>
        <v>7.6999999999999999E-2</v>
      </c>
      <c r="G58" s="82">
        <f>IF(AND($Q$1=1, F18&gt;=600), 600, IF(AND($Q$1=1, AND(F18&lt;600, F18&gt;=0)), F18, IF(AND($Q$1=2, F18&gt;=1000), 1000, IF(AND($Q$1=2, AND(F18&lt;1000, F18&gt;=0)), F18))))</f>
        <v>500</v>
      </c>
      <c r="H58" s="73">
        <f>G58*F58</f>
        <v>38.5</v>
      </c>
      <c r="I58" s="83"/>
      <c r="J58" s="72">
        <f>F58</f>
        <v>7.6999999999999999E-2</v>
      </c>
      <c r="K58" s="82">
        <f>$G$58</f>
        <v>500</v>
      </c>
      <c r="L58" s="73">
        <f>K58*J58</f>
        <v>38.5</v>
      </c>
      <c r="M58" s="83"/>
      <c r="N58" s="84">
        <f t="shared" si="13"/>
        <v>0</v>
      </c>
      <c r="O58" s="74">
        <f t="shared" si="10"/>
        <v>0</v>
      </c>
      <c r="Q58" s="143"/>
      <c r="R58" s="204"/>
      <c r="S58" s="143"/>
      <c r="T58" s="204"/>
      <c r="U58" s="143"/>
      <c r="V58" s="204"/>
      <c r="W58" s="143"/>
    </row>
    <row r="59" spans="2:23" s="85" customFormat="1" ht="13.8" thickBot="1" x14ac:dyDescent="0.3">
      <c r="B59" s="78" t="s">
        <v>40</v>
      </c>
      <c r="C59" s="79"/>
      <c r="D59" s="80"/>
      <c r="E59" s="81"/>
      <c r="F59" s="72">
        <f>'Res (100)'!F59</f>
        <v>0.09</v>
      </c>
      <c r="G59" s="82">
        <f>IF(AND($Q$1=1, F18&gt;=600), F18-600, IF(AND($Q$1=1, AND(F18&lt;600, F18&gt;=0)), 0, IF(AND($Q$1=2, F18&gt;=1000), F18-1000, IF(AND($Q$1=2, AND(F18&lt;1000, F18&gt;=0)), 0))))</f>
        <v>0</v>
      </c>
      <c r="H59" s="73">
        <f>G59*F59</f>
        <v>0</v>
      </c>
      <c r="I59" s="83"/>
      <c r="J59" s="72">
        <f>F59</f>
        <v>0.09</v>
      </c>
      <c r="K59" s="82">
        <f>$G$59</f>
        <v>0</v>
      </c>
      <c r="L59" s="73">
        <f>K59*J59</f>
        <v>0</v>
      </c>
      <c r="M59" s="83"/>
      <c r="N59" s="84">
        <f t="shared" si="13"/>
        <v>0</v>
      </c>
      <c r="O59" s="74" t="str">
        <f t="shared" si="10"/>
        <v/>
      </c>
      <c r="Q59" s="143"/>
      <c r="R59" s="204"/>
      <c r="S59" s="143"/>
      <c r="T59" s="204"/>
      <c r="U59" s="143"/>
      <c r="V59" s="204"/>
      <c r="W59" s="143"/>
    </row>
    <row r="60" spans="2:23" ht="8.25" customHeight="1" thickBot="1" x14ac:dyDescent="0.3">
      <c r="B60" s="86"/>
      <c r="C60" s="87"/>
      <c r="D60" s="88"/>
      <c r="E60" s="87"/>
      <c r="F60" s="89"/>
      <c r="G60" s="90"/>
      <c r="H60" s="91"/>
      <c r="I60" s="92"/>
      <c r="J60" s="89"/>
      <c r="K60" s="93"/>
      <c r="L60" s="91"/>
      <c r="M60" s="92"/>
      <c r="N60" s="255"/>
      <c r="O60" s="95"/>
      <c r="Q60" s="107"/>
      <c r="S60" s="107"/>
      <c r="U60" s="107"/>
      <c r="W60" s="107"/>
    </row>
    <row r="61" spans="2:23" x14ac:dyDescent="0.25">
      <c r="B61" s="96" t="s">
        <v>41</v>
      </c>
      <c r="C61" s="21"/>
      <c r="D61" s="21"/>
      <c r="E61" s="21"/>
      <c r="F61" s="97"/>
      <c r="G61" s="98"/>
      <c r="H61" s="99">
        <f>SUM(H51:H57,H50)</f>
        <v>74.905352500000006</v>
      </c>
      <c r="I61" s="100"/>
      <c r="J61" s="101"/>
      <c r="K61" s="101"/>
      <c r="L61" s="254">
        <f>SUM(L51:L57,L50)</f>
        <v>77.058535000000006</v>
      </c>
      <c r="M61" s="102"/>
      <c r="N61" s="103">
        <f t="shared" ref="N61" si="16">L61-H61</f>
        <v>2.1531824999999998</v>
      </c>
      <c r="O61" s="104">
        <f t="shared" ref="O61" si="17">IF((H61)=0,"",(N61/H61))</f>
        <v>2.8745375705961727E-2</v>
      </c>
      <c r="Q61" s="102"/>
      <c r="S61" s="102"/>
      <c r="U61" s="102"/>
      <c r="W61" s="102"/>
    </row>
    <row r="62" spans="2:23" x14ac:dyDescent="0.25">
      <c r="B62" s="105" t="s">
        <v>42</v>
      </c>
      <c r="C62" s="21"/>
      <c r="D62" s="21"/>
      <c r="E62" s="21"/>
      <c r="F62" s="106">
        <v>0.13</v>
      </c>
      <c r="G62" s="107"/>
      <c r="H62" s="108">
        <f>H61*F62</f>
        <v>9.7376958250000012</v>
      </c>
      <c r="I62" s="109"/>
      <c r="J62" s="110">
        <v>0.13</v>
      </c>
      <c r="K62" s="109"/>
      <c r="L62" s="111">
        <f>L61*J62</f>
        <v>10.017609550000001</v>
      </c>
      <c r="M62" s="112"/>
      <c r="N62" s="113">
        <f t="shared" si="13"/>
        <v>0.27991372500000011</v>
      </c>
      <c r="O62" s="114">
        <f t="shared" si="10"/>
        <v>2.8745375705961741E-2</v>
      </c>
      <c r="Q62" s="112"/>
      <c r="S62" s="112"/>
      <c r="U62" s="112"/>
      <c r="W62" s="112"/>
    </row>
    <row r="63" spans="2:23" x14ac:dyDescent="0.25">
      <c r="B63" s="250" t="s">
        <v>43</v>
      </c>
      <c r="C63" s="21"/>
      <c r="D63" s="21"/>
      <c r="E63" s="21"/>
      <c r="F63" s="106"/>
      <c r="G63" s="107"/>
      <c r="H63" s="99">
        <f>H61+H62</f>
        <v>84.643048325000009</v>
      </c>
      <c r="I63" s="252"/>
      <c r="J63" s="109"/>
      <c r="K63" s="109"/>
      <c r="L63" s="103">
        <f>L61+L62</f>
        <v>87.076144550000009</v>
      </c>
      <c r="M63" s="112"/>
      <c r="N63" s="103">
        <f t="shared" si="13"/>
        <v>2.4330962249999999</v>
      </c>
      <c r="O63" s="104">
        <f>IF((H63)=0,"",(N63/H63))</f>
        <v>2.874537570596173E-2</v>
      </c>
      <c r="Q63" s="112"/>
      <c r="S63" s="112"/>
      <c r="U63" s="112"/>
      <c r="W63" s="112"/>
    </row>
    <row r="64" spans="2:23" x14ac:dyDescent="0.25">
      <c r="B64" s="249" t="s">
        <v>137</v>
      </c>
      <c r="C64" s="21"/>
      <c r="D64" s="21"/>
      <c r="E64" s="21"/>
      <c r="F64" s="106">
        <v>-0.08</v>
      </c>
      <c r="G64" s="107"/>
      <c r="H64" s="257">
        <f>F64*H61</f>
        <v>-5.9924282000000009</v>
      </c>
      <c r="I64" s="112"/>
      <c r="J64" s="106">
        <v>-0.08</v>
      </c>
      <c r="K64" s="248"/>
      <c r="L64" s="257">
        <f>J64*L61</f>
        <v>-6.1646828000000005</v>
      </c>
      <c r="M64" s="112"/>
      <c r="N64" s="257">
        <f t="shared" si="13"/>
        <v>-0.17225459999999959</v>
      </c>
      <c r="O64" s="114">
        <f>IF((H64)=0,"",(N64/H64))</f>
        <v>2.8745375705961661E-2</v>
      </c>
      <c r="Q64" s="112"/>
      <c r="S64" s="112"/>
      <c r="U64" s="112"/>
      <c r="W64" s="112"/>
    </row>
    <row r="65" spans="2:23" ht="13.8" thickBot="1" x14ac:dyDescent="0.3">
      <c r="B65" s="294" t="s">
        <v>138</v>
      </c>
      <c r="C65" s="294"/>
      <c r="D65" s="294"/>
      <c r="E65" s="21"/>
      <c r="F65" s="256"/>
      <c r="G65" s="107"/>
      <c r="H65" s="251">
        <f>SUM(H63:H64)</f>
        <v>78.650620125000003</v>
      </c>
      <c r="I65" s="112"/>
      <c r="J65" s="253"/>
      <c r="K65" s="248"/>
      <c r="L65" s="251">
        <f>SUM(L63:L64)</f>
        <v>80.911461750000015</v>
      </c>
      <c r="M65" s="112"/>
      <c r="N65" s="103">
        <f t="shared" si="13"/>
        <v>2.2608416250000118</v>
      </c>
      <c r="O65" s="104">
        <f>IF((H65)=0,"",(N65/H65))</f>
        <v>2.8745375705961883E-2</v>
      </c>
      <c r="Q65" s="112"/>
      <c r="S65" s="112"/>
      <c r="U65" s="112"/>
      <c r="W65" s="112"/>
    </row>
    <row r="66" spans="2: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2:23" s="85" customFormat="1" x14ac:dyDescent="0.25">
      <c r="B67" s="124" t="s">
        <v>44</v>
      </c>
      <c r="C67" s="79"/>
      <c r="D67" s="79"/>
      <c r="E67" s="79"/>
      <c r="F67" s="125"/>
      <c r="G67" s="126"/>
      <c r="H67" s="127">
        <f>SUM(H58:H59,H50,H51:H54)</f>
        <v>72.325352499999994</v>
      </c>
      <c r="I67" s="128"/>
      <c r="J67" s="129"/>
      <c r="K67" s="129"/>
      <c r="L67" s="127">
        <f>SUM(L58:L59,L50,L51:L54)</f>
        <v>74.478534999999994</v>
      </c>
      <c r="M67" s="130"/>
      <c r="N67" s="131">
        <f t="shared" ref="N67:N71" si="18">L67-H67</f>
        <v>2.1531824999999998</v>
      </c>
      <c r="O67" s="104">
        <f t="shared" ref="O67:O71" si="19">IF((H67)=0,"",(N67/H67))</f>
        <v>2.9770784732780942E-2</v>
      </c>
      <c r="Q67" s="130"/>
      <c r="R67" s="204"/>
      <c r="S67" s="130"/>
      <c r="T67" s="204"/>
      <c r="U67" s="130"/>
      <c r="V67" s="204"/>
      <c r="W67" s="130"/>
    </row>
    <row r="68" spans="2:23" s="85" customFormat="1" x14ac:dyDescent="0.25">
      <c r="B68" s="132" t="s">
        <v>42</v>
      </c>
      <c r="C68" s="79"/>
      <c r="D68" s="79"/>
      <c r="E68" s="79"/>
      <c r="F68" s="133">
        <v>0.13</v>
      </c>
      <c r="G68" s="126"/>
      <c r="H68" s="134">
        <f>H67*F68</f>
        <v>9.4022958249999995</v>
      </c>
      <c r="I68" s="135"/>
      <c r="J68" s="136">
        <v>0.13</v>
      </c>
      <c r="K68" s="137"/>
      <c r="L68" s="138">
        <f>L67*J68</f>
        <v>9.6822095499999996</v>
      </c>
      <c r="M68" s="139"/>
      <c r="N68" s="140">
        <f t="shared" si="18"/>
        <v>0.27991372500000011</v>
      </c>
      <c r="O68" s="114">
        <f t="shared" si="19"/>
        <v>2.9770784732780955E-2</v>
      </c>
      <c r="Q68" s="139"/>
      <c r="R68" s="204"/>
      <c r="S68" s="139"/>
      <c r="T68" s="204"/>
      <c r="U68" s="139"/>
      <c r="V68" s="204"/>
      <c r="W68" s="139"/>
    </row>
    <row r="69" spans="2:23" s="85" customFormat="1" x14ac:dyDescent="0.25">
      <c r="B69" s="258" t="s">
        <v>43</v>
      </c>
      <c r="C69" s="79"/>
      <c r="D69" s="79"/>
      <c r="E69" s="79"/>
      <c r="F69" s="142"/>
      <c r="G69" s="143"/>
      <c r="H69" s="127">
        <f>H67+H68</f>
        <v>81.72764832499999</v>
      </c>
      <c r="I69" s="135"/>
      <c r="J69" s="135"/>
      <c r="K69" s="135"/>
      <c r="L69" s="211">
        <f>L67+L68</f>
        <v>84.16074454999999</v>
      </c>
      <c r="M69" s="139"/>
      <c r="N69" s="131">
        <f t="shared" si="18"/>
        <v>2.4330962249999999</v>
      </c>
      <c r="O69" s="104">
        <f t="shared" si="19"/>
        <v>2.9770784732780945E-2</v>
      </c>
      <c r="Q69" s="139"/>
      <c r="R69" s="204"/>
      <c r="S69" s="139"/>
      <c r="T69" s="204"/>
      <c r="U69" s="139"/>
      <c r="V69" s="204"/>
      <c r="W69" s="139"/>
    </row>
    <row r="70" spans="2:23" s="85" customFormat="1" x14ac:dyDescent="0.25">
      <c r="B70" s="249" t="s">
        <v>137</v>
      </c>
      <c r="C70" s="21"/>
      <c r="D70" s="21"/>
      <c r="E70" s="79"/>
      <c r="F70" s="106">
        <v>-0.08</v>
      </c>
      <c r="G70" s="143"/>
      <c r="H70" s="257">
        <f>F70*H67</f>
        <v>-5.7860281999999996</v>
      </c>
      <c r="I70" s="135"/>
      <c r="J70" s="106">
        <v>-0.08</v>
      </c>
      <c r="K70" s="135"/>
      <c r="L70" s="257">
        <f>J70*L67</f>
        <v>-5.9582827999999992</v>
      </c>
      <c r="M70" s="139"/>
      <c r="N70" s="131">
        <f t="shared" si="18"/>
        <v>-0.17225459999999959</v>
      </c>
      <c r="O70" s="104">
        <f t="shared" si="19"/>
        <v>2.9770784732780876E-2</v>
      </c>
      <c r="Q70" s="139"/>
      <c r="R70" s="204"/>
      <c r="S70" s="139"/>
      <c r="T70" s="204"/>
      <c r="U70" s="139"/>
      <c r="V70" s="204"/>
      <c r="W70" s="139"/>
    </row>
    <row r="71" spans="2:23" s="85" customFormat="1" ht="13.8" thickBot="1" x14ac:dyDescent="0.3">
      <c r="B71" s="294" t="s">
        <v>138</v>
      </c>
      <c r="C71" s="294"/>
      <c r="D71" s="294"/>
      <c r="E71" s="79"/>
      <c r="F71" s="142"/>
      <c r="G71" s="143"/>
      <c r="H71" s="251">
        <f>SUM(H69:H70)</f>
        <v>75.941620124999986</v>
      </c>
      <c r="I71" s="135"/>
      <c r="J71" s="135"/>
      <c r="K71" s="135"/>
      <c r="L71" s="251">
        <f>SUM(L69:L70)</f>
        <v>78.202461749999998</v>
      </c>
      <c r="M71" s="139"/>
      <c r="N71" s="131">
        <f t="shared" si="18"/>
        <v>2.2608416250000118</v>
      </c>
      <c r="O71" s="104">
        <f t="shared" si="19"/>
        <v>2.9770784732781105E-2</v>
      </c>
      <c r="Q71" s="139"/>
      <c r="R71" s="204"/>
      <c r="S71" s="139"/>
      <c r="T71" s="204"/>
      <c r="U71" s="139"/>
      <c r="V71" s="204"/>
      <c r="W71" s="139"/>
    </row>
    <row r="72" spans="2:23" s="85" customFormat="1" ht="8.25" customHeight="1" thickBot="1" x14ac:dyDescent="0.3">
      <c r="B72" s="117"/>
      <c r="C72" s="118"/>
      <c r="D72" s="119"/>
      <c r="E72" s="118"/>
      <c r="F72" s="144"/>
      <c r="G72" s="145"/>
      <c r="H72" s="146"/>
      <c r="I72" s="147"/>
      <c r="J72" s="144"/>
      <c r="K72" s="120"/>
      <c r="L72" s="148"/>
      <c r="M72" s="121"/>
      <c r="N72" s="149"/>
      <c r="O72" s="95"/>
      <c r="Q72" s="143"/>
      <c r="R72" s="204"/>
      <c r="S72" s="143"/>
      <c r="T72" s="204"/>
      <c r="U72" s="143"/>
      <c r="V72" s="204"/>
      <c r="W72" s="143"/>
    </row>
    <row r="73" spans="2:23" x14ac:dyDescent="0.25">
      <c r="L73" s="150"/>
    </row>
    <row r="74" spans="2:23" x14ac:dyDescent="0.25">
      <c r="B74" s="12" t="s">
        <v>45</v>
      </c>
      <c r="F74" s="151">
        <f>'Res (100)'!F74</f>
        <v>3.3500000000000002E-2</v>
      </c>
      <c r="J74" s="151">
        <f>+'Res (100)'!J74</f>
        <v>3.3500000000000002E-2</v>
      </c>
    </row>
    <row r="77" spans="2:23" x14ac:dyDescent="0.25">
      <c r="B77" s="96" t="s">
        <v>41</v>
      </c>
      <c r="C77" s="21"/>
      <c r="D77" s="21"/>
      <c r="E77" s="21"/>
      <c r="F77" s="97"/>
      <c r="G77" s="98"/>
      <c r="H77" s="99">
        <f>+H61-H31-H40-H41-H42</f>
        <v>76.085352500000013</v>
      </c>
      <c r="I77" s="100"/>
      <c r="J77" s="101"/>
      <c r="K77" s="101"/>
      <c r="L77" s="99">
        <f>+L61-L31-L40-L41-L42</f>
        <v>77.658535000000015</v>
      </c>
      <c r="M77" s="102"/>
      <c r="N77" s="103">
        <f t="shared" ref="N77:N79" si="20">L77-H77</f>
        <v>1.5731825000000015</v>
      </c>
      <c r="O77" s="104">
        <f t="shared" ref="O77:O79" si="21">IF((H77)=0,"",(N77/H77))</f>
        <v>2.0676548748328416E-2</v>
      </c>
      <c r="Q77" s="102"/>
      <c r="S77" s="102"/>
      <c r="U77" s="102"/>
      <c r="W77" s="102"/>
    </row>
    <row r="78" spans="2:23" x14ac:dyDescent="0.25">
      <c r="B78" s="105" t="s">
        <v>42</v>
      </c>
      <c r="C78" s="21"/>
      <c r="D78" s="21"/>
      <c r="E78" s="21"/>
      <c r="F78" s="106">
        <v>0.13</v>
      </c>
      <c r="G78" s="107"/>
      <c r="H78" s="108">
        <f>H77*F78</f>
        <v>9.8910958250000025</v>
      </c>
      <c r="I78" s="109"/>
      <c r="J78" s="110">
        <v>0.13</v>
      </c>
      <c r="K78" s="109"/>
      <c r="L78" s="111">
        <f>L77*J78</f>
        <v>10.095609550000002</v>
      </c>
      <c r="M78" s="112"/>
      <c r="N78" s="113">
        <f t="shared" si="20"/>
        <v>0.20451372499999998</v>
      </c>
      <c r="O78" s="114">
        <f t="shared" si="21"/>
        <v>2.0676548748328392E-2</v>
      </c>
      <c r="Q78" s="112"/>
      <c r="S78" s="112"/>
      <c r="U78" s="112"/>
      <c r="W78" s="112"/>
    </row>
    <row r="79" spans="2:23" x14ac:dyDescent="0.25">
      <c r="B79" s="209" t="s">
        <v>43</v>
      </c>
      <c r="C79" s="210"/>
      <c r="D79" s="210"/>
      <c r="E79" s="210"/>
      <c r="F79" s="205"/>
      <c r="G79" s="206"/>
      <c r="H79" s="216">
        <f>H77+H78</f>
        <v>85.976448325000021</v>
      </c>
      <c r="I79" s="207"/>
      <c r="J79" s="207"/>
      <c r="K79" s="207"/>
      <c r="L79" s="215">
        <f>L77+L78</f>
        <v>87.754144550000021</v>
      </c>
      <c r="M79" s="208"/>
      <c r="N79" s="214">
        <f t="shared" si="20"/>
        <v>1.7776962249999997</v>
      </c>
      <c r="O79" s="213">
        <f t="shared" si="21"/>
        <v>2.0676548748328388E-2</v>
      </c>
      <c r="P79" s="12"/>
      <c r="Q79" s="112"/>
      <c r="S79" s="112"/>
      <c r="U79" s="112"/>
      <c r="W79" s="112"/>
    </row>
    <row r="80" spans="2:23" ht="13.5" customHeight="1" x14ac:dyDescent="0.25">
      <c r="Q80" s="202"/>
      <c r="R80" s="202"/>
      <c r="S80" s="6"/>
      <c r="T80" s="6"/>
      <c r="U80" s="6"/>
      <c r="V80" s="6"/>
      <c r="W80" s="6"/>
    </row>
    <row r="81" spans="1:23" ht="12" customHeight="1" x14ac:dyDescent="0.25">
      <c r="A81" s="6" t="s">
        <v>46</v>
      </c>
      <c r="Q81" s="202"/>
      <c r="R81" s="202"/>
      <c r="S81" s="6"/>
      <c r="T81" s="6"/>
      <c r="U81" s="6"/>
      <c r="V81" s="6"/>
      <c r="W81" s="6"/>
    </row>
    <row r="82" spans="1:23" x14ac:dyDescent="0.25">
      <c r="A82" s="6" t="s">
        <v>47</v>
      </c>
      <c r="Q82" s="202"/>
      <c r="R82" s="202"/>
      <c r="S82" s="6"/>
      <c r="T82" s="6"/>
      <c r="U82" s="6"/>
      <c r="V82" s="6"/>
      <c r="W82" s="6"/>
    </row>
    <row r="83" spans="1:23" x14ac:dyDescent="0.25">
      <c r="Q83" s="202"/>
      <c r="R83" s="202"/>
      <c r="S83" s="6"/>
      <c r="T83" s="6"/>
      <c r="U83" s="6"/>
      <c r="V83" s="6"/>
      <c r="W83" s="6"/>
    </row>
    <row r="84" spans="1:23" x14ac:dyDescent="0.25">
      <c r="A84" s="153" t="s">
        <v>133</v>
      </c>
      <c r="Q84" s="202"/>
      <c r="R84" s="202"/>
      <c r="S84" s="6"/>
      <c r="T84" s="6"/>
      <c r="U84" s="6"/>
      <c r="V84" s="6"/>
      <c r="W84" s="6"/>
    </row>
    <row r="85" spans="1:23" x14ac:dyDescent="0.25">
      <c r="A85" s="11" t="s">
        <v>48</v>
      </c>
      <c r="Q85" s="202"/>
      <c r="R85" s="202"/>
      <c r="S85" s="6"/>
      <c r="T85" s="6"/>
      <c r="U85" s="6"/>
      <c r="V85" s="6"/>
      <c r="W85" s="6"/>
    </row>
    <row r="86" spans="1:23" x14ac:dyDescent="0.25">
      <c r="Q86" s="202"/>
      <c r="R86" s="202"/>
      <c r="S86" s="6"/>
      <c r="T86" s="6"/>
      <c r="U86" s="6"/>
      <c r="V86" s="6"/>
      <c r="W86" s="6"/>
    </row>
    <row r="87" spans="1:23" x14ac:dyDescent="0.25">
      <c r="A87" s="6" t="s">
        <v>132</v>
      </c>
      <c r="Q87" s="202"/>
      <c r="R87" s="202"/>
      <c r="S87" s="6"/>
      <c r="T87" s="6"/>
      <c r="U87" s="6"/>
      <c r="V87" s="6"/>
      <c r="W87" s="6"/>
    </row>
    <row r="88" spans="1:23" x14ac:dyDescent="0.25">
      <c r="A88" s="6" t="s">
        <v>49</v>
      </c>
      <c r="Q88" s="202"/>
      <c r="R88" s="202"/>
      <c r="S88" s="6"/>
      <c r="T88" s="6"/>
      <c r="U88" s="6"/>
      <c r="V88" s="6"/>
      <c r="W88" s="6"/>
    </row>
    <row r="89" spans="1:23" x14ac:dyDescent="0.25">
      <c r="A89" s="6" t="s">
        <v>50</v>
      </c>
      <c r="Q89" s="202"/>
      <c r="R89" s="202"/>
      <c r="S89" s="6"/>
      <c r="T89" s="6"/>
      <c r="U89" s="6"/>
      <c r="V89" s="6"/>
      <c r="W89" s="6"/>
    </row>
    <row r="90" spans="1:23" x14ac:dyDescent="0.25">
      <c r="A90" s="6" t="s">
        <v>51</v>
      </c>
      <c r="Q90" s="202"/>
      <c r="R90" s="202"/>
      <c r="S90" s="6"/>
      <c r="T90" s="6"/>
      <c r="U90" s="6"/>
      <c r="V90" s="6"/>
      <c r="W90" s="6"/>
    </row>
    <row r="91" spans="1:23" x14ac:dyDescent="0.25">
      <c r="A91" s="6" t="s">
        <v>52</v>
      </c>
      <c r="Q91" s="202"/>
      <c r="R91" s="202"/>
      <c r="S91" s="6"/>
      <c r="T91" s="6"/>
      <c r="U91" s="6"/>
      <c r="V91" s="6"/>
      <c r="W91" s="6"/>
    </row>
    <row r="92" spans="1:23" x14ac:dyDescent="0.25">
      <c r="Q92" s="202"/>
      <c r="R92" s="202"/>
      <c r="S92" s="6"/>
      <c r="T92" s="6"/>
      <c r="U92" s="6"/>
      <c r="V92" s="6"/>
      <c r="W92" s="6"/>
    </row>
    <row r="93" spans="1:23" x14ac:dyDescent="0.25">
      <c r="A93" s="152"/>
      <c r="B93" s="6" t="s">
        <v>53</v>
      </c>
      <c r="Q93" s="202"/>
      <c r="R93" s="202"/>
      <c r="S93" s="6"/>
      <c r="T93" s="6"/>
      <c r="U93" s="6"/>
      <c r="V93" s="6"/>
      <c r="W93" s="6"/>
    </row>
    <row r="94" spans="1:23" x14ac:dyDescent="0.25">
      <c r="Q94" s="202"/>
      <c r="R94" s="202"/>
      <c r="S94" s="6"/>
      <c r="T94" s="6"/>
      <c r="U94" s="6"/>
      <c r="V94" s="6"/>
      <c r="W94" s="6"/>
    </row>
    <row r="95" spans="1:23" x14ac:dyDescent="0.25">
      <c r="B95" s="153" t="s">
        <v>54</v>
      </c>
      <c r="Q95" s="202"/>
      <c r="R95" s="202"/>
      <c r="S95" s="6"/>
      <c r="T95" s="6"/>
      <c r="U95" s="6"/>
      <c r="V95" s="6"/>
      <c r="W95" s="6"/>
    </row>
  </sheetData>
  <sheetProtection selectLockedCells="1"/>
  <mergeCells count="10">
    <mergeCell ref="B65:D65"/>
    <mergeCell ref="B71:D71"/>
    <mergeCell ref="A3:K3"/>
    <mergeCell ref="D14:O14"/>
    <mergeCell ref="F20:H20"/>
    <mergeCell ref="J20:L20"/>
    <mergeCell ref="N20:O20"/>
    <mergeCell ref="D21:D22"/>
    <mergeCell ref="N21:N22"/>
    <mergeCell ref="O21:O22"/>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2 D66 D23:D38 D48:D49 D40:D46 D51:D60">
      <formula1>"Monthly, per kWh, per kW"</formula1>
    </dataValidation>
    <dataValidation type="list" allowBlank="1" showInputMessage="1" showErrorMessage="1" sqref="E48:E49 E72 E66 E23:E38 E40:E46 E51:E60">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Option Button 1">
              <controlPr defaultSize="0" autoFill="0" autoLine="0" autoPict="0">
                <anchor moveWithCells="1">
                  <from>
                    <xdr:col>1</xdr:col>
                    <xdr:colOff>944880</xdr:colOff>
                    <xdr:row>3</xdr:row>
                    <xdr:rowOff>182880</xdr:rowOff>
                  </from>
                  <to>
                    <xdr:col>1</xdr:col>
                    <xdr:colOff>1424940</xdr:colOff>
                    <xdr:row>4</xdr:row>
                    <xdr:rowOff>45720</xdr:rowOff>
                  </to>
                </anchor>
              </controlPr>
            </control>
          </mc:Choice>
        </mc:AlternateContent>
        <mc:AlternateContent xmlns:mc="http://schemas.openxmlformats.org/markup-compatibility/2006">
          <mc:Choice Requires="x14">
            <control shapeId="122882" r:id="rId5" name="Option Button 2">
              <controlPr defaultSize="0" autoFill="0" autoLine="0" autoPict="0">
                <anchor moveWithCells="1">
                  <from>
                    <xdr:col>1</xdr:col>
                    <xdr:colOff>1356360</xdr:colOff>
                    <xdr:row>3</xdr:row>
                    <xdr:rowOff>160020</xdr:rowOff>
                  </from>
                  <to>
                    <xdr:col>3</xdr:col>
                    <xdr:colOff>510540</xdr:colOff>
                    <xdr:row>4</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W95"/>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8.88671875" style="6" bestFit="1" customWidth="1"/>
    <col min="9" max="9" width="2.88671875" style="6" customWidth="1"/>
    <col min="10" max="10" width="9.88671875" style="6" bestFit="1" customWidth="1"/>
    <col min="11" max="11" width="7.44140625" style="6" bestFit="1" customWidth="1"/>
    <col min="12" max="12" width="8.88671875" style="6" bestFit="1" customWidth="1"/>
    <col min="13" max="13" width="2.88671875" style="6" customWidth="1"/>
    <col min="14" max="14" width="9.21875" style="6" bestFit="1" customWidth="1"/>
    <col min="15" max="15" width="10" style="6" bestFit="1" customWidth="1"/>
    <col min="16" max="16" width="3.88671875" style="6" customWidth="1"/>
    <col min="17" max="17" width="2.88671875" style="203" customWidth="1"/>
    <col min="18" max="18" width="4.5546875" style="203" customWidth="1"/>
    <col min="19" max="19" width="2.88671875" style="203" customWidth="1"/>
    <col min="20" max="20" width="4.5546875" style="203" customWidth="1"/>
    <col min="21" max="21" width="2.88671875" style="203"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2</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640</v>
      </c>
      <c r="G18" s="12" t="s">
        <v>6</v>
      </c>
    </row>
    <row r="19" spans="2:23" x14ac:dyDescent="0.25">
      <c r="B19" s="11"/>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+'Res (100)'!F23</f>
        <v>16.600000000000001</v>
      </c>
      <c r="G23" s="25">
        <v>1</v>
      </c>
      <c r="H23" s="26">
        <f>G23*F23</f>
        <v>16.600000000000001</v>
      </c>
      <c r="I23" s="27"/>
      <c r="J23" s="28">
        <f>+'Res (100)'!J23</f>
        <v>20.51</v>
      </c>
      <c r="K23" s="29">
        <v>1</v>
      </c>
      <c r="L23" s="26">
        <f>K23*J23</f>
        <v>20.51</v>
      </c>
      <c r="M23" s="27"/>
      <c r="N23" s="30">
        <f>L23-H23</f>
        <v>3.91</v>
      </c>
      <c r="O23" s="31">
        <f>IF((H23)=0,"",(N23/H23))</f>
        <v>0.23554216867469879</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+'Res (100)'!F29</f>
        <v>1.5100000000000001E-2</v>
      </c>
      <c r="G29" s="25">
        <f>$F$18</f>
        <v>640</v>
      </c>
      <c r="H29" s="26">
        <f t="shared" si="0"/>
        <v>9.6639999999999997</v>
      </c>
      <c r="I29" s="27"/>
      <c r="J29" s="28">
        <f>+'Res (100)'!J29</f>
        <v>1.0500000000000001E-2</v>
      </c>
      <c r="K29" s="25">
        <f>$F$18</f>
        <v>640</v>
      </c>
      <c r="L29" s="26">
        <f t="shared" si="1"/>
        <v>6.7200000000000006</v>
      </c>
      <c r="M29" s="27"/>
      <c r="N29" s="30">
        <f t="shared" si="2"/>
        <v>-2.9439999999999991</v>
      </c>
      <c r="O29" s="31">
        <f t="shared" si="3"/>
        <v>-0.30463576158940386</v>
      </c>
      <c r="Q29" s="107"/>
      <c r="S29" s="107"/>
      <c r="U29" s="107"/>
      <c r="W29" s="107"/>
    </row>
    <row r="30" spans="2:23" x14ac:dyDescent="0.25">
      <c r="B30" s="21" t="s">
        <v>21</v>
      </c>
      <c r="C30" s="21"/>
      <c r="D30" s="22"/>
      <c r="E30" s="23"/>
      <c r="F30" s="24"/>
      <c r="G30" s="25">
        <f t="shared" ref="G30" si="4">$F$18</f>
        <v>640</v>
      </c>
      <c r="H30" s="26">
        <f t="shared" si="0"/>
        <v>0</v>
      </c>
      <c r="I30" s="27"/>
      <c r="J30" s="28"/>
      <c r="K30" s="25">
        <f t="shared" ref="K30:K38" si="5">$F$18</f>
        <v>640</v>
      </c>
      <c r="L30" s="26">
        <f t="shared" si="1"/>
        <v>0</v>
      </c>
      <c r="M30" s="27"/>
      <c r="N30" s="30">
        <f t="shared" si="2"/>
        <v>0</v>
      </c>
      <c r="O30" s="31" t="str">
        <f t="shared" si="3"/>
        <v/>
      </c>
      <c r="Q30" s="107"/>
      <c r="S30" s="107"/>
      <c r="U30" s="107"/>
      <c r="W30" s="107"/>
    </row>
    <row r="31" spans="2:23" x14ac:dyDescent="0.25">
      <c r="B31" s="21" t="s">
        <v>22</v>
      </c>
      <c r="C31" s="21"/>
      <c r="D31" s="22" t="s">
        <v>20</v>
      </c>
      <c r="E31" s="23"/>
      <c r="F31" s="50">
        <f>+'Res (100)'!F31</f>
        <v>0</v>
      </c>
      <c r="G31" s="25">
        <f>$F$18</f>
        <v>640</v>
      </c>
      <c r="H31" s="26">
        <f>G31*F31</f>
        <v>0</v>
      </c>
      <c r="I31" s="27"/>
      <c r="J31" s="52">
        <f>+'Res (100)'!J31</f>
        <v>0</v>
      </c>
      <c r="K31" s="25">
        <f t="shared" si="5"/>
        <v>640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640</v>
      </c>
      <c r="H32" s="26">
        <f t="shared" si="0"/>
        <v>0</v>
      </c>
      <c r="I32" s="27"/>
      <c r="J32" s="28"/>
      <c r="K32" s="25">
        <f t="shared" si="5"/>
        <v>640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640</v>
      </c>
      <c r="H33" s="26">
        <f t="shared" si="0"/>
        <v>0</v>
      </c>
      <c r="I33" s="27"/>
      <c r="J33" s="28"/>
      <c r="K33" s="25">
        <f t="shared" si="5"/>
        <v>640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640</v>
      </c>
      <c r="H34" s="26">
        <f t="shared" si="0"/>
        <v>0</v>
      </c>
      <c r="I34" s="27"/>
      <c r="J34" s="28"/>
      <c r="K34" s="25">
        <f t="shared" si="5"/>
        <v>640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640</v>
      </c>
      <c r="H35" s="26">
        <f t="shared" si="0"/>
        <v>0</v>
      </c>
      <c r="I35" s="27"/>
      <c r="J35" s="28"/>
      <c r="K35" s="25">
        <f t="shared" si="5"/>
        <v>640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640</v>
      </c>
      <c r="H36" s="26">
        <f t="shared" si="0"/>
        <v>0</v>
      </c>
      <c r="I36" s="27"/>
      <c r="J36" s="28"/>
      <c r="K36" s="25">
        <f t="shared" si="5"/>
        <v>640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640</v>
      </c>
      <c r="H37" s="26">
        <f t="shared" si="0"/>
        <v>0</v>
      </c>
      <c r="I37" s="27"/>
      <c r="J37" s="28"/>
      <c r="K37" s="25">
        <f t="shared" si="5"/>
        <v>640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640</v>
      </c>
      <c r="H38" s="26">
        <f t="shared" si="0"/>
        <v>0</v>
      </c>
      <c r="I38" s="27"/>
      <c r="J38" s="28"/>
      <c r="K38" s="25">
        <f t="shared" si="5"/>
        <v>640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26.264000000000003</v>
      </c>
      <c r="I39" s="40"/>
      <c r="J39" s="41"/>
      <c r="K39" s="42"/>
      <c r="L39" s="39">
        <f>SUM(L23:L38)</f>
        <v>27.230000000000004</v>
      </c>
      <c r="M39" s="40"/>
      <c r="N39" s="43">
        <f t="shared" si="2"/>
        <v>0.96600000000000108</v>
      </c>
      <c r="O39" s="44">
        <f t="shared" si="3"/>
        <v>3.6780383795309207E-2</v>
      </c>
      <c r="Q39" s="107"/>
      <c r="R39" s="203"/>
      <c r="S39" s="107"/>
      <c r="T39" s="203"/>
      <c r="U39" s="107"/>
      <c r="V39" s="203"/>
      <c r="W39" s="107"/>
    </row>
    <row r="40" spans="2:23" ht="26.4" x14ac:dyDescent="0.25">
      <c r="B40" s="46" t="str">
        <f>+'Res (100)'!B40</f>
        <v>Deferral/Variance Account Disposition Rate Rider Group 1</v>
      </c>
      <c r="C40" s="21"/>
      <c r="D40" s="22" t="s">
        <v>20</v>
      </c>
      <c r="E40" s="23"/>
      <c r="F40" s="24">
        <f>'Res (100)'!F40</f>
        <v>-1E-4</v>
      </c>
      <c r="G40" s="25">
        <f>$F$18</f>
        <v>640</v>
      </c>
      <c r="H40" s="26">
        <f>G40*F40</f>
        <v>-6.4000000000000001E-2</v>
      </c>
      <c r="I40" s="27"/>
      <c r="J40" s="28">
        <f>+'Res (100)'!J40</f>
        <v>-4.0000000000000002E-4</v>
      </c>
      <c r="K40" s="25">
        <f>$F$18</f>
        <v>640</v>
      </c>
      <c r="L40" s="26">
        <f>K40*J40</f>
        <v>-0.25600000000000001</v>
      </c>
      <c r="M40" s="27"/>
      <c r="N40" s="30">
        <f>L40-H40</f>
        <v>-0.192</v>
      </c>
      <c r="O40" s="31">
        <f>IF((H40)=0,"",(N40/H40))</f>
        <v>3</v>
      </c>
      <c r="Q40" s="107"/>
      <c r="S40" s="107"/>
      <c r="U40" s="107"/>
      <c r="W40" s="107"/>
    </row>
    <row r="41" spans="2:23" ht="39.6" x14ac:dyDescent="0.25">
      <c r="B41" s="154" t="s">
        <v>106</v>
      </c>
      <c r="C41" s="21"/>
      <c r="D41" s="22" t="s">
        <v>17</v>
      </c>
      <c r="E41" s="23"/>
      <c r="F41" s="24">
        <f>'Res (100)'!F41</f>
        <v>0.02</v>
      </c>
      <c r="G41" s="25">
        <v>1</v>
      </c>
      <c r="H41" s="26">
        <f t="shared" ref="H41:H43" si="7">G41*F41</f>
        <v>0.02</v>
      </c>
      <c r="I41" s="47"/>
      <c r="J41" s="28">
        <f>+'Res (100)'!J41</f>
        <v>0</v>
      </c>
      <c r="K41" s="25">
        <v>1</v>
      </c>
      <c r="L41" s="26">
        <f t="shared" ref="L41:L45" si="8">K41*J41</f>
        <v>0</v>
      </c>
      <c r="M41" s="48"/>
      <c r="N41" s="30">
        <f t="shared" ref="N41:N45" si="9">L41-H41</f>
        <v>-0.02</v>
      </c>
      <c r="O41" s="31">
        <f t="shared" ref="O41:O62" si="10">IF((H41)=0,"",(N41/H41))</f>
        <v>-1</v>
      </c>
      <c r="Q41" s="107"/>
      <c r="S41" s="107"/>
      <c r="U41" s="107"/>
      <c r="W41" s="107"/>
    </row>
    <row r="42" spans="2:23" ht="39.6" x14ac:dyDescent="0.25">
      <c r="B42" s="154" t="s">
        <v>106</v>
      </c>
      <c r="C42" s="21"/>
      <c r="D42" s="22" t="s">
        <v>20</v>
      </c>
      <c r="E42" s="23"/>
      <c r="F42" s="24">
        <f>'Res (100)'!F42</f>
        <v>-2.3E-3</v>
      </c>
      <c r="G42" s="25">
        <f t="shared" ref="G42:G43" si="11">$F$18</f>
        <v>640</v>
      </c>
      <c r="H42" s="26">
        <f t="shared" si="7"/>
        <v>-1.472</v>
      </c>
      <c r="I42" s="47"/>
      <c r="J42" s="28">
        <f>+'Res (100)'!J42</f>
        <v>-8.0000000000000004E-4</v>
      </c>
      <c r="K42" s="25">
        <f t="shared" ref="K42:K43" si="12">$F$18</f>
        <v>640</v>
      </c>
      <c r="L42" s="26">
        <f t="shared" si="8"/>
        <v>-0.51200000000000001</v>
      </c>
      <c r="M42" s="48"/>
      <c r="N42" s="30">
        <f t="shared" si="9"/>
        <v>0.96</v>
      </c>
      <c r="O42" s="31">
        <f t="shared" si="10"/>
        <v>-0.65217391304347827</v>
      </c>
      <c r="Q42" s="107"/>
      <c r="S42" s="107"/>
      <c r="U42" s="107"/>
      <c r="W42" s="107"/>
    </row>
    <row r="43" spans="2:23" ht="39.6" x14ac:dyDescent="0.25">
      <c r="B43" s="46" t="s">
        <v>125</v>
      </c>
      <c r="C43" s="21"/>
      <c r="D43" s="22" t="s">
        <v>20</v>
      </c>
      <c r="E43" s="23"/>
      <c r="F43" s="24">
        <f>'Res (100)'!F43</f>
        <v>2.7E-4</v>
      </c>
      <c r="G43" s="25">
        <f t="shared" si="11"/>
        <v>640</v>
      </c>
      <c r="H43" s="26">
        <f t="shared" si="7"/>
        <v>0.17280000000000001</v>
      </c>
      <c r="I43" s="47"/>
      <c r="J43" s="223">
        <f>+'Res (100)'!J43</f>
        <v>0</v>
      </c>
      <c r="K43" s="25">
        <f t="shared" si="12"/>
        <v>640</v>
      </c>
      <c r="L43" s="26">
        <f t="shared" si="8"/>
        <v>0</v>
      </c>
      <c r="M43" s="48"/>
      <c r="N43" s="30">
        <f t="shared" si="9"/>
        <v>-0.17280000000000001</v>
      </c>
      <c r="O43" s="31">
        <f t="shared" si="10"/>
        <v>-1</v>
      </c>
      <c r="Q43" s="107"/>
      <c r="S43" s="107"/>
      <c r="U43" s="107"/>
      <c r="W43" s="107"/>
    </row>
    <row r="44" spans="2:23" x14ac:dyDescent="0.25">
      <c r="B44" s="49" t="s">
        <v>25</v>
      </c>
      <c r="C44" s="21"/>
      <c r="D44" s="22" t="s">
        <v>20</v>
      </c>
      <c r="E44" s="23"/>
      <c r="F44" s="50">
        <f>'Res (100)'!F44</f>
        <v>6.9999999999999994E-5</v>
      </c>
      <c r="G44" s="51">
        <f>$F$18*(1+F74)</f>
        <v>661.44</v>
      </c>
      <c r="H44" s="26">
        <f>G44*F44</f>
        <v>4.6300800000000003E-2</v>
      </c>
      <c r="I44" s="27"/>
      <c r="J44" s="52">
        <f>'Proposed Rates'!E126</f>
        <v>6.0000000000000002E-5</v>
      </c>
      <c r="K44" s="51">
        <f>$F$18*(1+J74)</f>
        <v>661.44</v>
      </c>
      <c r="L44" s="26">
        <f>K44*J44</f>
        <v>3.9686400000000004E-2</v>
      </c>
      <c r="M44" s="27"/>
      <c r="N44" s="30">
        <f>L44-H44</f>
        <v>-6.6143999999999994E-3</v>
      </c>
      <c r="O44" s="31">
        <f>IF((H44)=0,"",(N44/H44))</f>
        <v>-0.14285714285714285</v>
      </c>
      <c r="Q44" s="107"/>
      <c r="S44" s="107"/>
      <c r="U44" s="107"/>
      <c r="W44" s="107"/>
    </row>
    <row r="45" spans="2:23" x14ac:dyDescent="0.25">
      <c r="B45" s="49" t="s">
        <v>26</v>
      </c>
      <c r="C45" s="21"/>
      <c r="D45" s="22"/>
      <c r="E45" s="23"/>
      <c r="F45" s="53">
        <f>IF(ISBLANK(D16)=TRUE, 0, IF(D16="TOU", 0.65*$F$55+0.17*$F$56+0.18*$F$57, IF(AND(D16="non-TOU", G59&gt;0), F59,F58)))</f>
        <v>8.2160000000000011E-2</v>
      </c>
      <c r="G45" s="54">
        <f>$F$18*(1+$F$74)-$F$18</f>
        <v>21.440000000000055</v>
      </c>
      <c r="H45" s="26">
        <f>G45*F45</f>
        <v>1.7615104000000048</v>
      </c>
      <c r="I45" s="27"/>
      <c r="J45" s="55">
        <f>0.65*$J$55+0.17*$J$56+0.18*$J$57</f>
        <v>8.2160000000000011E-2</v>
      </c>
      <c r="K45" s="54">
        <f>$F$18*(1+$J$74)-$F$18</f>
        <v>21.440000000000055</v>
      </c>
      <c r="L45" s="26">
        <f t="shared" si="8"/>
        <v>1.7615104000000048</v>
      </c>
      <c r="M45" s="27"/>
      <c r="N45" s="30">
        <f t="shared" si="9"/>
        <v>0</v>
      </c>
      <c r="O45" s="31">
        <f t="shared" si="10"/>
        <v>0</v>
      </c>
      <c r="Q45" s="107"/>
      <c r="S45" s="107"/>
      <c r="U45" s="107"/>
      <c r="W45" s="107"/>
    </row>
    <row r="46" spans="2:23" x14ac:dyDescent="0.25">
      <c r="B46" s="49" t="s">
        <v>27</v>
      </c>
      <c r="C46" s="21"/>
      <c r="D46" s="22" t="s">
        <v>17</v>
      </c>
      <c r="E46" s="23"/>
      <c r="F46" s="53">
        <f>'Res (100)'!F46</f>
        <v>0.79</v>
      </c>
      <c r="G46" s="25">
        <v>1</v>
      </c>
      <c r="H46" s="26">
        <f>G46*F46</f>
        <v>0.79</v>
      </c>
      <c r="I46" s="27"/>
      <c r="J46" s="53">
        <f>'Proposed Rates'!E141</f>
        <v>0.79</v>
      </c>
      <c r="K46" s="25">
        <v>1</v>
      </c>
      <c r="L46" s="26">
        <f>K46*J46</f>
        <v>0.79</v>
      </c>
      <c r="M46" s="27"/>
      <c r="N46" s="30">
        <f>L46-H46</f>
        <v>0</v>
      </c>
      <c r="O46" s="31">
        <f t="shared" si="10"/>
        <v>0</v>
      </c>
      <c r="Q46" s="107"/>
      <c r="S46" s="107"/>
      <c r="U46" s="107"/>
      <c r="W46" s="107"/>
    </row>
    <row r="47" spans="2:23" ht="26.4" x14ac:dyDescent="0.25">
      <c r="B47" s="56" t="s">
        <v>28</v>
      </c>
      <c r="C47" s="57"/>
      <c r="D47" s="57"/>
      <c r="E47" s="57"/>
      <c r="F47" s="58"/>
      <c r="G47" s="59"/>
      <c r="H47" s="60">
        <f>SUM(H40:H46)+H39</f>
        <v>27.518611200000009</v>
      </c>
      <c r="I47" s="40"/>
      <c r="J47" s="59"/>
      <c r="K47" s="61"/>
      <c r="L47" s="60">
        <f>SUM(L40:L46)+L39</f>
        <v>29.053196800000009</v>
      </c>
      <c r="M47" s="40"/>
      <c r="N47" s="43">
        <f t="shared" ref="N47:N65" si="13">L47-H47</f>
        <v>1.5345855999999998</v>
      </c>
      <c r="O47" s="44">
        <f t="shared" si="10"/>
        <v>5.5765372345534622E-2</v>
      </c>
      <c r="Q47" s="107"/>
      <c r="S47" s="107"/>
      <c r="U47" s="107"/>
      <c r="W47" s="107"/>
    </row>
    <row r="48" spans="2:23" x14ac:dyDescent="0.25">
      <c r="B48" s="27" t="s">
        <v>29</v>
      </c>
      <c r="C48" s="27"/>
      <c r="D48" s="62" t="s">
        <v>20</v>
      </c>
      <c r="E48" s="63"/>
      <c r="F48" s="28">
        <f>'Res (100)'!F48</f>
        <v>7.4000000000000003E-3</v>
      </c>
      <c r="G48" s="64">
        <f>F18*(1+F74)</f>
        <v>661.44</v>
      </c>
      <c r="H48" s="26">
        <f>G48*F48</f>
        <v>4.8946560000000003</v>
      </c>
      <c r="I48" s="27"/>
      <c r="J48" s="28">
        <f>'Res (100)'!J48</f>
        <v>7.4999999999999997E-3</v>
      </c>
      <c r="K48" s="65">
        <f>F18*(1+J74)</f>
        <v>661.44</v>
      </c>
      <c r="L48" s="26">
        <f>K48*J48</f>
        <v>4.9607999999999999</v>
      </c>
      <c r="M48" s="27"/>
      <c r="N48" s="30">
        <f t="shared" si="13"/>
        <v>6.6143999999999536E-2</v>
      </c>
      <c r="O48" s="31">
        <f t="shared" si="10"/>
        <v>1.3513513513513417E-2</v>
      </c>
      <c r="Q48" s="107"/>
      <c r="S48" s="107"/>
      <c r="U48" s="107"/>
      <c r="W48" s="107"/>
    </row>
    <row r="49" spans="2:23" ht="26.4" x14ac:dyDescent="0.25">
      <c r="B49" s="66" t="s">
        <v>30</v>
      </c>
      <c r="C49" s="27"/>
      <c r="D49" s="62" t="s">
        <v>20</v>
      </c>
      <c r="E49" s="63"/>
      <c r="F49" s="28">
        <f>'Res (100)'!F49</f>
        <v>4.7000000000000002E-3</v>
      </c>
      <c r="G49" s="64">
        <f>G48</f>
        <v>661.44</v>
      </c>
      <c r="H49" s="26">
        <f>G49*F49</f>
        <v>3.1087680000000004</v>
      </c>
      <c r="I49" s="27"/>
      <c r="J49" s="28">
        <f>'Res (100)'!J49</f>
        <v>4.7999999999999996E-3</v>
      </c>
      <c r="K49" s="65">
        <f>K48</f>
        <v>661.44</v>
      </c>
      <c r="L49" s="26">
        <f>K49*J49</f>
        <v>3.174912</v>
      </c>
      <c r="M49" s="27"/>
      <c r="N49" s="30">
        <f t="shared" si="13"/>
        <v>6.6143999999999536E-2</v>
      </c>
      <c r="O49" s="31">
        <f t="shared" si="10"/>
        <v>2.1276595744680698E-2</v>
      </c>
      <c r="Q49" s="107"/>
      <c r="S49" s="107"/>
      <c r="U49" s="107"/>
      <c r="W49" s="107"/>
    </row>
    <row r="50" spans="2:23" ht="26.4" x14ac:dyDescent="0.25">
      <c r="B50" s="56" t="s">
        <v>31</v>
      </c>
      <c r="C50" s="35"/>
      <c r="D50" s="35"/>
      <c r="E50" s="35"/>
      <c r="F50" s="67"/>
      <c r="G50" s="59"/>
      <c r="H50" s="60">
        <f>SUM(H47:H49)</f>
        <v>35.522035200000005</v>
      </c>
      <c r="I50" s="68"/>
      <c r="J50" s="69"/>
      <c r="K50" s="70"/>
      <c r="L50" s="60">
        <f>SUM(L47:L49)</f>
        <v>37.188908800000007</v>
      </c>
      <c r="M50" s="68"/>
      <c r="N50" s="43">
        <f t="shared" si="13"/>
        <v>1.6668736000000024</v>
      </c>
      <c r="O50" s="44">
        <f t="shared" si="10"/>
        <v>4.6925059068687658E-2</v>
      </c>
      <c r="Q50" s="102"/>
      <c r="S50" s="102"/>
      <c r="U50" s="102"/>
      <c r="W50" s="102"/>
    </row>
    <row r="51" spans="2:23" ht="26.4" x14ac:dyDescent="0.25">
      <c r="B51" s="71" t="s">
        <v>32</v>
      </c>
      <c r="C51" s="21"/>
      <c r="D51" s="22" t="s">
        <v>20</v>
      </c>
      <c r="E51" s="23"/>
      <c r="F51" s="72">
        <f>'Res (100)'!F51</f>
        <v>3.5999999999999999E-3</v>
      </c>
      <c r="G51" s="64">
        <f>G49</f>
        <v>661.44</v>
      </c>
      <c r="H51" s="73">
        <f>G51*F51</f>
        <v>2.3811840000000002</v>
      </c>
      <c r="I51" s="27"/>
      <c r="J51" s="72">
        <f>F51</f>
        <v>3.5999999999999999E-3</v>
      </c>
      <c r="K51" s="65">
        <f>K49</f>
        <v>661.44</v>
      </c>
      <c r="L51" s="73">
        <f t="shared" ref="L51:L57" si="14">K51*J51</f>
        <v>2.3811840000000002</v>
      </c>
      <c r="M51" s="27"/>
      <c r="N51" s="30">
        <f t="shared" si="13"/>
        <v>0</v>
      </c>
      <c r="O51" s="74">
        <f t="shared" si="10"/>
        <v>0</v>
      </c>
      <c r="Q51" s="107"/>
      <c r="S51" s="107"/>
      <c r="U51" s="107"/>
      <c r="W51" s="107"/>
    </row>
    <row r="52" spans="2:23" ht="26.4" x14ac:dyDescent="0.25">
      <c r="B52" s="71" t="s">
        <v>33</v>
      </c>
      <c r="C52" s="21"/>
      <c r="D52" s="22" t="s">
        <v>20</v>
      </c>
      <c r="E52" s="23"/>
      <c r="F52" s="72">
        <f>'Res (100)'!F52</f>
        <v>2.9999999999999997E-4</v>
      </c>
      <c r="G52" s="64">
        <f>G49</f>
        <v>661.44</v>
      </c>
      <c r="H52" s="73">
        <f t="shared" ref="H52:H57" si="15">G52*F52</f>
        <v>0.198432</v>
      </c>
      <c r="I52" s="27"/>
      <c r="J52" s="72">
        <f>F52</f>
        <v>2.9999999999999997E-4</v>
      </c>
      <c r="K52" s="65">
        <f>K49</f>
        <v>661.44</v>
      </c>
      <c r="L52" s="73">
        <f t="shared" si="14"/>
        <v>0.198432</v>
      </c>
      <c r="M52" s="27"/>
      <c r="N52" s="30">
        <f t="shared" si="13"/>
        <v>0</v>
      </c>
      <c r="O52" s="74">
        <f t="shared" si="10"/>
        <v>0</v>
      </c>
      <c r="Q52" s="107"/>
      <c r="S52" s="107"/>
      <c r="U52" s="107"/>
      <c r="W52" s="107"/>
    </row>
    <row r="53" spans="2:23" x14ac:dyDescent="0.25">
      <c r="B53" s="21" t="s">
        <v>34</v>
      </c>
      <c r="C53" s="21"/>
      <c r="D53" s="22" t="s">
        <v>17</v>
      </c>
      <c r="E53" s="23"/>
      <c r="F53" s="72">
        <f>'Proposed Rates'!D196</f>
        <v>0.25</v>
      </c>
      <c r="G53" s="25">
        <v>1</v>
      </c>
      <c r="H53" s="73">
        <f t="shared" si="15"/>
        <v>0.25</v>
      </c>
      <c r="I53" s="27"/>
      <c r="J53" s="72">
        <f>'Proposed Rates'!E196</f>
        <v>0.25</v>
      </c>
      <c r="K53" s="29">
        <v>1</v>
      </c>
      <c r="L53" s="73">
        <f t="shared" si="14"/>
        <v>0.25</v>
      </c>
      <c r="M53" s="27"/>
      <c r="N53" s="30">
        <f t="shared" si="13"/>
        <v>0</v>
      </c>
      <c r="O53" s="74">
        <f t="shared" si="10"/>
        <v>0</v>
      </c>
      <c r="Q53" s="107"/>
      <c r="S53" s="107"/>
      <c r="U53" s="107"/>
      <c r="W53" s="107"/>
    </row>
    <row r="54" spans="2:23" x14ac:dyDescent="0.25">
      <c r="B54" s="21" t="s">
        <v>120</v>
      </c>
      <c r="C54" s="21"/>
      <c r="D54" s="22"/>
      <c r="E54" s="23"/>
      <c r="F54" s="72">
        <f>'Res (100)'!F54</f>
        <v>0</v>
      </c>
      <c r="G54" s="64">
        <f>F18*(1+F74)</f>
        <v>661.44</v>
      </c>
      <c r="H54" s="73">
        <f>G54*F54</f>
        <v>0</v>
      </c>
      <c r="I54" s="27"/>
      <c r="J54" s="72">
        <f>'Res (100)'!J54</f>
        <v>0</v>
      </c>
      <c r="K54" s="65">
        <f>F18*(1+J74)</f>
        <v>661.44</v>
      </c>
      <c r="L54" s="73">
        <f>K54*J54</f>
        <v>0</v>
      </c>
      <c r="M54" s="27"/>
      <c r="N54" s="30"/>
      <c r="O54" s="74"/>
      <c r="Q54" s="107"/>
      <c r="S54" s="107"/>
      <c r="U54" s="107"/>
      <c r="W54" s="107"/>
    </row>
    <row r="55" spans="2:23" x14ac:dyDescent="0.25">
      <c r="B55" s="49" t="s">
        <v>36</v>
      </c>
      <c r="C55" s="21"/>
      <c r="D55" s="22"/>
      <c r="E55" s="23"/>
      <c r="F55" s="72">
        <f>'Res (100)'!F55</f>
        <v>6.5000000000000002E-2</v>
      </c>
      <c r="G55" s="77">
        <f>0.65*$F$18</f>
        <v>416</v>
      </c>
      <c r="H55" s="73">
        <f t="shared" si="15"/>
        <v>27.04</v>
      </c>
      <c r="I55" s="27"/>
      <c r="J55" s="72">
        <f>F55</f>
        <v>6.5000000000000002E-2</v>
      </c>
      <c r="K55" s="77">
        <f>$G$55</f>
        <v>416</v>
      </c>
      <c r="L55" s="73">
        <f t="shared" si="14"/>
        <v>27.04</v>
      </c>
      <c r="M55" s="27"/>
      <c r="N55" s="30">
        <f t="shared" si="13"/>
        <v>0</v>
      </c>
      <c r="O55" s="74">
        <f t="shared" si="10"/>
        <v>0</v>
      </c>
      <c r="Q55" s="107"/>
      <c r="S55" s="107"/>
      <c r="U55" s="107"/>
      <c r="W55" s="107"/>
    </row>
    <row r="56" spans="2:23" x14ac:dyDescent="0.25">
      <c r="B56" s="49" t="s">
        <v>37</v>
      </c>
      <c r="C56" s="21"/>
      <c r="D56" s="22"/>
      <c r="E56" s="23"/>
      <c r="F56" s="72">
        <f>'Res (100)'!F56</f>
        <v>9.5000000000000001E-2</v>
      </c>
      <c r="G56" s="77">
        <f>0.17*$F$18</f>
        <v>108.80000000000001</v>
      </c>
      <c r="H56" s="73">
        <f t="shared" si="15"/>
        <v>10.336000000000002</v>
      </c>
      <c r="I56" s="27"/>
      <c r="J56" s="72">
        <f>F56</f>
        <v>9.5000000000000001E-2</v>
      </c>
      <c r="K56" s="77">
        <f>$G$56</f>
        <v>108.80000000000001</v>
      </c>
      <c r="L56" s="73">
        <f t="shared" si="14"/>
        <v>10.336000000000002</v>
      </c>
      <c r="M56" s="27"/>
      <c r="N56" s="30">
        <f t="shared" si="13"/>
        <v>0</v>
      </c>
      <c r="O56" s="74">
        <f t="shared" si="10"/>
        <v>0</v>
      </c>
      <c r="Q56" s="107"/>
      <c r="S56" s="107"/>
      <c r="U56" s="107"/>
      <c r="W56" s="107"/>
    </row>
    <row r="57" spans="2:23" x14ac:dyDescent="0.25">
      <c r="B57" s="11" t="s">
        <v>38</v>
      </c>
      <c r="C57" s="21"/>
      <c r="D57" s="22"/>
      <c r="E57" s="23"/>
      <c r="F57" s="72">
        <f>'Res (100)'!F57</f>
        <v>0.13200000000000001</v>
      </c>
      <c r="G57" s="77">
        <f>0.18*$F$18</f>
        <v>115.19999999999999</v>
      </c>
      <c r="H57" s="73">
        <f t="shared" si="15"/>
        <v>15.206399999999999</v>
      </c>
      <c r="I57" s="27"/>
      <c r="J57" s="72">
        <f>F57</f>
        <v>0.13200000000000001</v>
      </c>
      <c r="K57" s="77">
        <f>$G$57</f>
        <v>115.19999999999999</v>
      </c>
      <c r="L57" s="73">
        <f t="shared" si="14"/>
        <v>15.206399999999999</v>
      </c>
      <c r="M57" s="27"/>
      <c r="N57" s="30">
        <f t="shared" si="13"/>
        <v>0</v>
      </c>
      <c r="O57" s="74">
        <f t="shared" si="10"/>
        <v>0</v>
      </c>
      <c r="Q57" s="107"/>
      <c r="S57" s="107"/>
      <c r="U57" s="107"/>
      <c r="W57" s="107"/>
    </row>
    <row r="58" spans="2:23" s="85" customFormat="1" x14ac:dyDescent="0.25">
      <c r="B58" s="78" t="s">
        <v>39</v>
      </c>
      <c r="C58" s="79"/>
      <c r="D58" s="80"/>
      <c r="E58" s="81"/>
      <c r="F58" s="72">
        <f>'Res (100)'!F58</f>
        <v>7.6999999999999999E-2</v>
      </c>
      <c r="G58" s="82">
        <f>IF(AND($Q$1=1, F18&gt;=600), 600, IF(AND($Q$1=1, AND(F18&lt;600, F18&gt;=0)), F18, IF(AND($Q$1=2, F18&gt;=1000), 1000, IF(AND($Q$1=2, AND(F18&lt;1000, F18&gt;=0)), F18))))</f>
        <v>600</v>
      </c>
      <c r="H58" s="73">
        <f>G58*F58</f>
        <v>46.2</v>
      </c>
      <c r="I58" s="83"/>
      <c r="J58" s="72">
        <f>F58</f>
        <v>7.6999999999999999E-2</v>
      </c>
      <c r="K58" s="82">
        <f>$G$58</f>
        <v>600</v>
      </c>
      <c r="L58" s="73">
        <f>K58*J58</f>
        <v>46.2</v>
      </c>
      <c r="M58" s="83"/>
      <c r="N58" s="84">
        <f t="shared" si="13"/>
        <v>0</v>
      </c>
      <c r="O58" s="74">
        <f t="shared" si="10"/>
        <v>0</v>
      </c>
      <c r="Q58" s="143"/>
      <c r="R58" s="204"/>
      <c r="S58" s="143"/>
      <c r="T58" s="204"/>
      <c r="U58" s="143"/>
      <c r="V58" s="204"/>
      <c r="W58" s="143"/>
    </row>
    <row r="59" spans="2:23" s="85" customFormat="1" ht="13.8" thickBot="1" x14ac:dyDescent="0.3">
      <c r="B59" s="78" t="s">
        <v>40</v>
      </c>
      <c r="C59" s="79"/>
      <c r="D59" s="80"/>
      <c r="E59" s="81"/>
      <c r="F59" s="72">
        <f>'Res (100)'!F59</f>
        <v>0.09</v>
      </c>
      <c r="G59" s="82">
        <f>IF(AND($Q$1=1, F18&gt;=600), F18-600, IF(AND($Q$1=1, AND(F18&lt;600, F18&gt;=0)), 0, IF(AND($Q$1=2, F18&gt;=1000), F18-1000, IF(AND($Q$1=2, AND(F18&lt;1000, F18&gt;=0)), 0))))</f>
        <v>40</v>
      </c>
      <c r="H59" s="73">
        <f>G59*F59</f>
        <v>3.5999999999999996</v>
      </c>
      <c r="I59" s="83"/>
      <c r="J59" s="72">
        <f>F59</f>
        <v>0.09</v>
      </c>
      <c r="K59" s="82">
        <f>$G$59</f>
        <v>40</v>
      </c>
      <c r="L59" s="73">
        <f>K59*J59</f>
        <v>3.5999999999999996</v>
      </c>
      <c r="M59" s="83"/>
      <c r="N59" s="84">
        <f t="shared" si="13"/>
        <v>0</v>
      </c>
      <c r="O59" s="74">
        <f t="shared" si="10"/>
        <v>0</v>
      </c>
      <c r="Q59" s="143"/>
      <c r="R59" s="204"/>
      <c r="S59" s="143"/>
      <c r="T59" s="204"/>
      <c r="U59" s="143"/>
      <c r="V59" s="204"/>
      <c r="W59" s="143"/>
    </row>
    <row r="60" spans="2:23" ht="8.25" customHeight="1" thickBot="1" x14ac:dyDescent="0.3">
      <c r="B60" s="86"/>
      <c r="C60" s="87"/>
      <c r="D60" s="88"/>
      <c r="E60" s="87"/>
      <c r="F60" s="89"/>
      <c r="G60" s="90"/>
      <c r="H60" s="91"/>
      <c r="I60" s="92"/>
      <c r="J60" s="89"/>
      <c r="K60" s="93"/>
      <c r="L60" s="91"/>
      <c r="M60" s="92"/>
      <c r="N60" s="255"/>
      <c r="O60" s="95"/>
      <c r="Q60" s="107"/>
      <c r="S60" s="107"/>
      <c r="U60" s="107"/>
      <c r="W60" s="107"/>
    </row>
    <row r="61" spans="2:23" x14ac:dyDescent="0.25">
      <c r="B61" s="96" t="s">
        <v>41</v>
      </c>
      <c r="C61" s="21"/>
      <c r="D61" s="21"/>
      <c r="E61" s="21"/>
      <c r="F61" s="97"/>
      <c r="G61" s="98"/>
      <c r="H61" s="99">
        <f>SUM(H51:H57,H50)</f>
        <v>90.934051200000013</v>
      </c>
      <c r="I61" s="100"/>
      <c r="J61" s="101"/>
      <c r="K61" s="101"/>
      <c r="L61" s="254">
        <f>SUM(L51:L57,L50)</f>
        <v>92.600924800000016</v>
      </c>
      <c r="M61" s="102"/>
      <c r="N61" s="103">
        <f t="shared" ref="N61" si="16">L61-H61</f>
        <v>1.6668736000000024</v>
      </c>
      <c r="O61" s="104">
        <f t="shared" ref="O61" si="17">IF((H61)=0,"",(N61/H61))</f>
        <v>1.8330576698203919E-2</v>
      </c>
      <c r="Q61" s="102"/>
      <c r="S61" s="102"/>
      <c r="U61" s="102"/>
      <c r="W61" s="102"/>
    </row>
    <row r="62" spans="2:23" x14ac:dyDescent="0.25">
      <c r="B62" s="105" t="s">
        <v>42</v>
      </c>
      <c r="C62" s="21"/>
      <c r="D62" s="21"/>
      <c r="E62" s="21"/>
      <c r="F62" s="106">
        <v>0.13</v>
      </c>
      <c r="G62" s="107"/>
      <c r="H62" s="108">
        <f>H61*F62</f>
        <v>11.821426656000002</v>
      </c>
      <c r="I62" s="109"/>
      <c r="J62" s="110">
        <v>0.13</v>
      </c>
      <c r="K62" s="109"/>
      <c r="L62" s="111">
        <f>L61*J62</f>
        <v>12.038120224000002</v>
      </c>
      <c r="M62" s="112"/>
      <c r="N62" s="113">
        <f t="shared" si="13"/>
        <v>0.21669356800000017</v>
      </c>
      <c r="O62" s="114">
        <f t="shared" si="10"/>
        <v>1.8330576698203909E-2</v>
      </c>
      <c r="Q62" s="112"/>
      <c r="S62" s="112"/>
      <c r="U62" s="112"/>
      <c r="W62" s="112"/>
    </row>
    <row r="63" spans="2:23" x14ac:dyDescent="0.25">
      <c r="B63" s="250" t="s">
        <v>43</v>
      </c>
      <c r="C63" s="21"/>
      <c r="D63" s="21"/>
      <c r="E63" s="21"/>
      <c r="F63" s="106"/>
      <c r="G63" s="107"/>
      <c r="H63" s="99">
        <f>H61+H62</f>
        <v>102.75547785600001</v>
      </c>
      <c r="I63" s="252"/>
      <c r="J63" s="109"/>
      <c r="K63" s="109"/>
      <c r="L63" s="103">
        <f>L61+L62</f>
        <v>104.63904502400001</v>
      </c>
      <c r="M63" s="112"/>
      <c r="N63" s="103">
        <f t="shared" si="13"/>
        <v>1.883567167999999</v>
      </c>
      <c r="O63" s="104">
        <f>IF((H63)=0,"",(N63/H63))</f>
        <v>1.8330576698203885E-2</v>
      </c>
      <c r="Q63" s="112"/>
      <c r="S63" s="112"/>
      <c r="U63" s="112"/>
      <c r="W63" s="112"/>
    </row>
    <row r="64" spans="2:23" x14ac:dyDescent="0.25">
      <c r="B64" s="249" t="s">
        <v>137</v>
      </c>
      <c r="C64" s="21"/>
      <c r="D64" s="21"/>
      <c r="E64" s="21"/>
      <c r="F64" s="106">
        <v>-0.08</v>
      </c>
      <c r="G64" s="107"/>
      <c r="H64" s="257">
        <f>F64*H61</f>
        <v>-7.2747240960000008</v>
      </c>
      <c r="I64" s="112"/>
      <c r="J64" s="106">
        <v>-0.08</v>
      </c>
      <c r="K64" s="248"/>
      <c r="L64" s="257">
        <f>J64*L61</f>
        <v>-7.4080739840000014</v>
      </c>
      <c r="M64" s="112"/>
      <c r="N64" s="257">
        <f t="shared" si="13"/>
        <v>-0.13334988800000058</v>
      </c>
      <c r="O64" s="114">
        <f>IF((H64)=0,"",(N64/H64))</f>
        <v>1.8330576698203975E-2</v>
      </c>
      <c r="Q64" s="112"/>
      <c r="S64" s="112"/>
      <c r="U64" s="112"/>
      <c r="W64" s="112"/>
    </row>
    <row r="65" spans="2:23" ht="13.8" thickBot="1" x14ac:dyDescent="0.3">
      <c r="B65" s="294" t="s">
        <v>138</v>
      </c>
      <c r="C65" s="294"/>
      <c r="D65" s="294"/>
      <c r="E65" s="21"/>
      <c r="F65" s="256"/>
      <c r="G65" s="107"/>
      <c r="H65" s="251">
        <f>SUM(H63:H64)</f>
        <v>95.480753760000013</v>
      </c>
      <c r="I65" s="112"/>
      <c r="J65" s="253"/>
      <c r="K65" s="248"/>
      <c r="L65" s="251">
        <f>SUM(L63:L64)</f>
        <v>97.230971040000014</v>
      </c>
      <c r="M65" s="112"/>
      <c r="N65" s="103">
        <f t="shared" si="13"/>
        <v>1.7502172800000011</v>
      </c>
      <c r="O65" s="104">
        <f>IF((H65)=0,"",(N65/H65))</f>
        <v>1.8330576698203906E-2</v>
      </c>
      <c r="Q65" s="112"/>
      <c r="S65" s="112"/>
      <c r="U65" s="112"/>
      <c r="W65" s="112"/>
    </row>
    <row r="66" spans="2: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2:23" s="85" customFormat="1" x14ac:dyDescent="0.25">
      <c r="B67" s="124" t="s">
        <v>44</v>
      </c>
      <c r="C67" s="79"/>
      <c r="D67" s="79"/>
      <c r="E67" s="79"/>
      <c r="F67" s="125"/>
      <c r="G67" s="126"/>
      <c r="H67" s="127">
        <f>SUM(H58:H59,H50,H51:H54)</f>
        <v>88.151651200000018</v>
      </c>
      <c r="I67" s="128"/>
      <c r="J67" s="129"/>
      <c r="K67" s="129"/>
      <c r="L67" s="127">
        <f>SUM(L58:L59,L50,L51:L54)</f>
        <v>89.81852480000002</v>
      </c>
      <c r="M67" s="130"/>
      <c r="N67" s="131">
        <f t="shared" ref="N67:N71" si="18">L67-H67</f>
        <v>1.6668736000000024</v>
      </c>
      <c r="O67" s="104">
        <f t="shared" ref="O67:O71" si="19">IF((H67)=0,"",(N67/H67))</f>
        <v>1.8909159128717514E-2</v>
      </c>
      <c r="Q67" s="130"/>
      <c r="R67" s="204"/>
      <c r="S67" s="130"/>
      <c r="T67" s="204"/>
      <c r="U67" s="130"/>
      <c r="V67" s="204"/>
      <c r="W67" s="130"/>
    </row>
    <row r="68" spans="2:23" s="85" customFormat="1" x14ac:dyDescent="0.25">
      <c r="B68" s="132" t="s">
        <v>42</v>
      </c>
      <c r="C68" s="79"/>
      <c r="D68" s="79"/>
      <c r="E68" s="79"/>
      <c r="F68" s="133">
        <v>0.13</v>
      </c>
      <c r="G68" s="126"/>
      <c r="H68" s="134">
        <f>H67*F68</f>
        <v>11.459714656000003</v>
      </c>
      <c r="I68" s="135"/>
      <c r="J68" s="136">
        <v>0.13</v>
      </c>
      <c r="K68" s="137"/>
      <c r="L68" s="138">
        <f>L67*J68</f>
        <v>11.676408224000003</v>
      </c>
      <c r="M68" s="139"/>
      <c r="N68" s="140">
        <f t="shared" si="18"/>
        <v>0.21669356800000017</v>
      </c>
      <c r="O68" s="114">
        <f t="shared" si="19"/>
        <v>1.89091591287175E-2</v>
      </c>
      <c r="Q68" s="139"/>
      <c r="R68" s="204"/>
      <c r="S68" s="139"/>
      <c r="T68" s="204"/>
      <c r="U68" s="139"/>
      <c r="V68" s="204"/>
      <c r="W68" s="139"/>
    </row>
    <row r="69" spans="2:23" s="85" customFormat="1" x14ac:dyDescent="0.25">
      <c r="B69" s="258" t="s">
        <v>43</v>
      </c>
      <c r="C69" s="79"/>
      <c r="D69" s="79"/>
      <c r="E69" s="79"/>
      <c r="F69" s="142"/>
      <c r="G69" s="143"/>
      <c r="H69" s="127">
        <f>H67+H68</f>
        <v>99.61136585600002</v>
      </c>
      <c r="I69" s="135"/>
      <c r="J69" s="135"/>
      <c r="K69" s="135"/>
      <c r="L69" s="211">
        <f>L67+L68</f>
        <v>101.49493302400002</v>
      </c>
      <c r="M69" s="139"/>
      <c r="N69" s="131">
        <f t="shared" si="18"/>
        <v>1.883567167999999</v>
      </c>
      <c r="O69" s="104">
        <f t="shared" si="19"/>
        <v>1.8909159128717476E-2</v>
      </c>
      <c r="Q69" s="139"/>
      <c r="R69" s="204"/>
      <c r="S69" s="139"/>
      <c r="T69" s="204"/>
      <c r="U69" s="139"/>
      <c r="V69" s="204"/>
      <c r="W69" s="139"/>
    </row>
    <row r="70" spans="2:23" s="85" customFormat="1" x14ac:dyDescent="0.25">
      <c r="B70" s="249" t="s">
        <v>137</v>
      </c>
      <c r="C70" s="21"/>
      <c r="D70" s="21"/>
      <c r="E70" s="79"/>
      <c r="F70" s="106">
        <v>-0.08</v>
      </c>
      <c r="G70" s="143"/>
      <c r="H70" s="257">
        <f>F70*H67</f>
        <v>-7.0521320960000011</v>
      </c>
      <c r="I70" s="135"/>
      <c r="J70" s="106">
        <v>-0.08</v>
      </c>
      <c r="K70" s="135"/>
      <c r="L70" s="257">
        <f>J70*L67</f>
        <v>-7.1854819840000017</v>
      </c>
      <c r="M70" s="139"/>
      <c r="N70" s="131">
        <f t="shared" si="18"/>
        <v>-0.13334988800000058</v>
      </c>
      <c r="O70" s="104">
        <f t="shared" si="19"/>
        <v>1.890915912871757E-2</v>
      </c>
      <c r="Q70" s="139"/>
      <c r="R70" s="204"/>
      <c r="S70" s="139"/>
      <c r="T70" s="204"/>
      <c r="U70" s="139"/>
      <c r="V70" s="204"/>
      <c r="W70" s="139"/>
    </row>
    <row r="71" spans="2:23" s="85" customFormat="1" ht="13.8" thickBot="1" x14ac:dyDescent="0.3">
      <c r="B71" s="294" t="s">
        <v>138</v>
      </c>
      <c r="C71" s="294"/>
      <c r="D71" s="294"/>
      <c r="E71" s="79"/>
      <c r="F71" s="142"/>
      <c r="G71" s="143"/>
      <c r="H71" s="251">
        <f>SUM(H69:H70)</f>
        <v>92.559233760000012</v>
      </c>
      <c r="I71" s="135"/>
      <c r="J71" s="135"/>
      <c r="K71" s="135"/>
      <c r="L71" s="251">
        <f>SUM(L69:L70)</f>
        <v>94.309451040000013</v>
      </c>
      <c r="M71" s="139"/>
      <c r="N71" s="131">
        <f t="shared" si="18"/>
        <v>1.7502172800000011</v>
      </c>
      <c r="O71" s="104">
        <f t="shared" si="19"/>
        <v>1.8909159128717497E-2</v>
      </c>
      <c r="Q71" s="139"/>
      <c r="R71" s="204"/>
      <c r="S71" s="139"/>
      <c r="T71" s="204"/>
      <c r="U71" s="139"/>
      <c r="V71" s="204"/>
      <c r="W71" s="139"/>
    </row>
    <row r="72" spans="2:23" s="85" customFormat="1" ht="8.25" customHeight="1" thickBot="1" x14ac:dyDescent="0.3">
      <c r="B72" s="117"/>
      <c r="C72" s="118"/>
      <c r="D72" s="119"/>
      <c r="E72" s="118"/>
      <c r="F72" s="144"/>
      <c r="G72" s="145"/>
      <c r="H72" s="146"/>
      <c r="I72" s="147"/>
      <c r="J72" s="144"/>
      <c r="K72" s="120"/>
      <c r="L72" s="148"/>
      <c r="M72" s="121"/>
      <c r="N72" s="149"/>
      <c r="O72" s="95"/>
      <c r="Q72" s="143"/>
      <c r="R72" s="204"/>
      <c r="S72" s="143"/>
      <c r="T72" s="204"/>
      <c r="U72" s="143"/>
      <c r="V72" s="204"/>
      <c r="W72" s="143"/>
    </row>
    <row r="73" spans="2:23" x14ac:dyDescent="0.25">
      <c r="L73" s="150"/>
    </row>
    <row r="74" spans="2:23" x14ac:dyDescent="0.25">
      <c r="B74" s="12" t="s">
        <v>45</v>
      </c>
      <c r="F74" s="151">
        <f>'Res (100)'!F74</f>
        <v>3.3500000000000002E-2</v>
      </c>
      <c r="J74" s="151">
        <f>+'Res (100)'!J74</f>
        <v>3.3500000000000002E-2</v>
      </c>
    </row>
    <row r="77" spans="2:23" x14ac:dyDescent="0.25">
      <c r="B77" s="96" t="s">
        <v>41</v>
      </c>
      <c r="C77" s="21"/>
      <c r="D77" s="21"/>
      <c r="E77" s="21"/>
      <c r="F77" s="97"/>
      <c r="G77" s="98"/>
      <c r="H77" s="99">
        <f>+H61-H31-H40-H41-H42</f>
        <v>92.450051200000004</v>
      </c>
      <c r="I77" s="100"/>
      <c r="J77" s="101"/>
      <c r="K77" s="101"/>
      <c r="L77" s="99">
        <f>+L61-L31-L40-L41-L42</f>
        <v>93.368924800000016</v>
      </c>
      <c r="M77" s="102"/>
      <c r="N77" s="103">
        <f t="shared" ref="N77:N79" si="20">L77-H77</f>
        <v>0.91887360000001195</v>
      </c>
      <c r="O77" s="104">
        <f t="shared" ref="O77:O79" si="21">IF((H77)=0,"",(N77/H77))</f>
        <v>9.9391356529612389E-3</v>
      </c>
      <c r="Q77" s="102"/>
      <c r="S77" s="102"/>
      <c r="U77" s="102"/>
      <c r="W77" s="102"/>
    </row>
    <row r="78" spans="2:23" x14ac:dyDescent="0.25">
      <c r="B78" s="105" t="s">
        <v>42</v>
      </c>
      <c r="C78" s="21"/>
      <c r="D78" s="21"/>
      <c r="E78" s="21"/>
      <c r="F78" s="106">
        <v>0.13</v>
      </c>
      <c r="G78" s="107"/>
      <c r="H78" s="108">
        <f>H77*F78</f>
        <v>12.018506656000001</v>
      </c>
      <c r="I78" s="109"/>
      <c r="J78" s="110">
        <v>0.13</v>
      </c>
      <c r="K78" s="109"/>
      <c r="L78" s="111">
        <f>L77*J78</f>
        <v>12.137960224000002</v>
      </c>
      <c r="M78" s="112"/>
      <c r="N78" s="113">
        <f t="shared" si="20"/>
        <v>0.11945356800000084</v>
      </c>
      <c r="O78" s="114">
        <f t="shared" si="21"/>
        <v>9.9391356529611782E-3</v>
      </c>
      <c r="Q78" s="112"/>
      <c r="S78" s="112"/>
      <c r="U78" s="112"/>
      <c r="W78" s="112"/>
    </row>
    <row r="79" spans="2:23" x14ac:dyDescent="0.25">
      <c r="B79" s="209" t="s">
        <v>43</v>
      </c>
      <c r="C79" s="210"/>
      <c r="D79" s="210"/>
      <c r="E79" s="210"/>
      <c r="F79" s="205"/>
      <c r="G79" s="206"/>
      <c r="H79" s="216">
        <f>H77+H78</f>
        <v>104.468557856</v>
      </c>
      <c r="I79" s="207"/>
      <c r="J79" s="207"/>
      <c r="K79" s="207"/>
      <c r="L79" s="215">
        <f>L77+L78</f>
        <v>105.50688502400001</v>
      </c>
      <c r="M79" s="208"/>
      <c r="N79" s="214">
        <f t="shared" si="20"/>
        <v>1.0383271680000092</v>
      </c>
      <c r="O79" s="213">
        <f t="shared" si="21"/>
        <v>9.9391356529611972E-3</v>
      </c>
      <c r="P79" s="12"/>
      <c r="Q79" s="112"/>
      <c r="S79" s="112"/>
      <c r="U79" s="112"/>
      <c r="W79" s="112"/>
    </row>
    <row r="80" spans="2:23" ht="13.5" customHeight="1" x14ac:dyDescent="0.25">
      <c r="Q80" s="202"/>
      <c r="R80" s="202"/>
      <c r="S80" s="6"/>
      <c r="T80" s="6"/>
      <c r="U80" s="6"/>
      <c r="V80" s="6"/>
      <c r="W80" s="6"/>
    </row>
    <row r="81" spans="1:23" ht="12" customHeight="1" x14ac:dyDescent="0.25">
      <c r="A81" s="6" t="s">
        <v>46</v>
      </c>
      <c r="Q81" s="202"/>
      <c r="R81" s="202"/>
      <c r="S81" s="6"/>
      <c r="T81" s="6"/>
      <c r="U81" s="6"/>
      <c r="V81" s="6"/>
      <c r="W81" s="6"/>
    </row>
    <row r="82" spans="1:23" x14ac:dyDescent="0.25">
      <c r="A82" s="6" t="s">
        <v>47</v>
      </c>
      <c r="Q82" s="202"/>
      <c r="R82" s="202"/>
      <c r="S82" s="6"/>
      <c r="T82" s="6"/>
      <c r="U82" s="6"/>
      <c r="V82" s="6"/>
      <c r="W82" s="6"/>
    </row>
    <row r="83" spans="1:23" x14ac:dyDescent="0.25">
      <c r="Q83" s="202"/>
      <c r="R83" s="202"/>
      <c r="S83" s="6"/>
      <c r="T83" s="6"/>
      <c r="U83" s="6"/>
      <c r="V83" s="6"/>
      <c r="W83" s="6"/>
    </row>
    <row r="84" spans="1:23" x14ac:dyDescent="0.25">
      <c r="A84" s="153" t="s">
        <v>133</v>
      </c>
      <c r="Q84" s="202"/>
      <c r="R84" s="202"/>
      <c r="S84" s="6"/>
      <c r="T84" s="6"/>
      <c r="U84" s="6"/>
      <c r="V84" s="6"/>
      <c r="W84" s="6"/>
    </row>
    <row r="85" spans="1:23" x14ac:dyDescent="0.25">
      <c r="A85" s="11" t="s">
        <v>48</v>
      </c>
      <c r="Q85" s="202"/>
      <c r="R85" s="202"/>
      <c r="S85" s="6"/>
      <c r="T85" s="6"/>
      <c r="U85" s="6"/>
      <c r="V85" s="6"/>
      <c r="W85" s="6"/>
    </row>
    <row r="86" spans="1:23" x14ac:dyDescent="0.25">
      <c r="Q86" s="202"/>
      <c r="R86" s="202"/>
      <c r="S86" s="6"/>
      <c r="T86" s="6"/>
      <c r="U86" s="6"/>
      <c r="V86" s="6"/>
      <c r="W86" s="6"/>
    </row>
    <row r="87" spans="1:23" x14ac:dyDescent="0.25">
      <c r="A87" s="6" t="s">
        <v>132</v>
      </c>
      <c r="Q87" s="202"/>
      <c r="R87" s="202"/>
      <c r="S87" s="6"/>
      <c r="T87" s="6"/>
      <c r="U87" s="6"/>
      <c r="V87" s="6"/>
      <c r="W87" s="6"/>
    </row>
    <row r="88" spans="1:23" x14ac:dyDescent="0.25">
      <c r="A88" s="6" t="s">
        <v>49</v>
      </c>
      <c r="Q88" s="202"/>
      <c r="R88" s="202"/>
      <c r="S88" s="6"/>
      <c r="T88" s="6"/>
      <c r="U88" s="6"/>
      <c r="V88" s="6"/>
      <c r="W88" s="6"/>
    </row>
    <row r="89" spans="1:23" x14ac:dyDescent="0.25">
      <c r="A89" s="6" t="s">
        <v>50</v>
      </c>
      <c r="Q89" s="202"/>
      <c r="R89" s="202"/>
      <c r="S89" s="6"/>
      <c r="T89" s="6"/>
      <c r="U89" s="6"/>
      <c r="V89" s="6"/>
      <c r="W89" s="6"/>
    </row>
    <row r="90" spans="1:23" x14ac:dyDescent="0.25">
      <c r="A90" s="6" t="s">
        <v>51</v>
      </c>
      <c r="Q90" s="202"/>
      <c r="R90" s="202"/>
      <c r="S90" s="6"/>
      <c r="T90" s="6"/>
      <c r="U90" s="6"/>
      <c r="V90" s="6"/>
      <c r="W90" s="6"/>
    </row>
    <row r="91" spans="1:23" x14ac:dyDescent="0.25">
      <c r="A91" s="6" t="s">
        <v>52</v>
      </c>
      <c r="Q91" s="202"/>
      <c r="R91" s="202"/>
      <c r="S91" s="6"/>
      <c r="T91" s="6"/>
      <c r="U91" s="6"/>
      <c r="V91" s="6"/>
      <c r="W91" s="6"/>
    </row>
    <row r="92" spans="1:23" x14ac:dyDescent="0.25">
      <c r="Q92" s="202"/>
      <c r="R92" s="202"/>
      <c r="S92" s="6"/>
      <c r="T92" s="6"/>
      <c r="U92" s="6"/>
      <c r="V92" s="6"/>
      <c r="W92" s="6"/>
    </row>
    <row r="93" spans="1:23" x14ac:dyDescent="0.25">
      <c r="A93" s="152"/>
      <c r="B93" s="6" t="s">
        <v>53</v>
      </c>
      <c r="Q93" s="202"/>
      <c r="R93" s="202"/>
      <c r="S93" s="6"/>
      <c r="T93" s="6"/>
      <c r="U93" s="6"/>
      <c r="V93" s="6"/>
      <c r="W93" s="6"/>
    </row>
    <row r="94" spans="1:23" x14ac:dyDescent="0.25">
      <c r="Q94" s="202"/>
      <c r="R94" s="202"/>
      <c r="S94" s="6"/>
      <c r="T94" s="6"/>
      <c r="U94" s="6"/>
      <c r="V94" s="6"/>
      <c r="W94" s="6"/>
    </row>
    <row r="95" spans="1:23" x14ac:dyDescent="0.25">
      <c r="B95" s="153" t="s">
        <v>54</v>
      </c>
      <c r="Q95" s="202"/>
      <c r="R95" s="202"/>
      <c r="S95" s="6"/>
      <c r="T95" s="6"/>
      <c r="U95" s="6"/>
      <c r="V95" s="6"/>
      <c r="W95" s="6"/>
    </row>
  </sheetData>
  <sheetProtection selectLockedCells="1"/>
  <mergeCells count="10">
    <mergeCell ref="B65:D65"/>
    <mergeCell ref="B71:D71"/>
    <mergeCell ref="A3:K3"/>
    <mergeCell ref="D14:O14"/>
    <mergeCell ref="F20:H20"/>
    <mergeCell ref="J20:L20"/>
    <mergeCell ref="N20:O20"/>
    <mergeCell ref="D21:D22"/>
    <mergeCell ref="N21:N22"/>
    <mergeCell ref="O21:O22"/>
  </mergeCells>
  <dataValidations count="3">
    <dataValidation type="list" allowBlank="1" showInputMessage="1" showErrorMessage="1" sqref="E48:E49 E72 E66 E23:E38 E40:E46 E51:E60">
      <formula1>#REF!</formula1>
    </dataValidation>
    <dataValidation type="list" allowBlank="1" showInputMessage="1" showErrorMessage="1" prompt="Select Charge Unit - monthly, per kWh, per kW" sqref="D72 D66 D23:D38 D48:D49 D40:D46 D51:D60">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23905" r:id="rId4" name="Option Button 1">
              <controlPr defaultSize="0" autoFill="0" autoLine="0" autoPict="0">
                <anchor moveWithCells="1">
                  <from>
                    <xdr:col>1</xdr:col>
                    <xdr:colOff>944880</xdr:colOff>
                    <xdr:row>3</xdr:row>
                    <xdr:rowOff>182880</xdr:rowOff>
                  </from>
                  <to>
                    <xdr:col>1</xdr:col>
                    <xdr:colOff>1424940</xdr:colOff>
                    <xdr:row>4</xdr:row>
                    <xdr:rowOff>45720</xdr:rowOff>
                  </to>
                </anchor>
              </controlPr>
            </control>
          </mc:Choice>
        </mc:AlternateContent>
        <mc:AlternateContent xmlns:mc="http://schemas.openxmlformats.org/markup-compatibility/2006">
          <mc:Choice Requires="x14">
            <control shapeId="123906" r:id="rId5" name="Option Button 2">
              <controlPr defaultSize="0" autoFill="0" autoLine="0" autoPict="0">
                <anchor moveWithCells="1">
                  <from>
                    <xdr:col>1</xdr:col>
                    <xdr:colOff>1356360</xdr:colOff>
                    <xdr:row>3</xdr:row>
                    <xdr:rowOff>160020</xdr:rowOff>
                  </from>
                  <to>
                    <xdr:col>3</xdr:col>
                    <xdr:colOff>510540</xdr:colOff>
                    <xdr:row>4</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W95"/>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8.88671875" style="6" bestFit="1" customWidth="1"/>
    <col min="9" max="9" width="2.88671875" style="6" customWidth="1"/>
    <col min="10" max="10" width="9.88671875" style="6" bestFit="1" customWidth="1"/>
    <col min="11" max="11" width="7.44140625" style="6" bestFit="1" customWidth="1"/>
    <col min="12" max="12" width="8.88671875" style="6" bestFit="1" customWidth="1"/>
    <col min="13" max="13" width="2.88671875" style="6" customWidth="1"/>
    <col min="14" max="14" width="9.21875" style="6" bestFit="1" customWidth="1"/>
    <col min="15" max="15" width="10" style="6" bestFit="1" customWidth="1"/>
    <col min="16" max="16" width="3.88671875" style="6" customWidth="1"/>
    <col min="17" max="17" width="2.88671875" style="203" customWidth="1"/>
    <col min="18" max="18" width="4.5546875" style="203" customWidth="1"/>
    <col min="19" max="19" width="2.88671875" style="203" customWidth="1"/>
    <col min="20" max="20" width="4.5546875" style="203" customWidth="1"/>
    <col min="21" max="21" width="2.88671875" style="203"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2</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750</v>
      </c>
      <c r="G18" s="12" t="s">
        <v>6</v>
      </c>
    </row>
    <row r="19" spans="2:23" x14ac:dyDescent="0.25">
      <c r="B19" s="11"/>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+'Res (100)'!F23</f>
        <v>16.600000000000001</v>
      </c>
      <c r="G23" s="25">
        <v>1</v>
      </c>
      <c r="H23" s="26">
        <f>G23*F23</f>
        <v>16.600000000000001</v>
      </c>
      <c r="I23" s="27"/>
      <c r="J23" s="28">
        <f>+'Res (100)'!J23</f>
        <v>20.51</v>
      </c>
      <c r="K23" s="29">
        <v>1</v>
      </c>
      <c r="L23" s="26">
        <f>K23*J23</f>
        <v>20.51</v>
      </c>
      <c r="M23" s="27"/>
      <c r="N23" s="30">
        <f>L23-H23</f>
        <v>3.91</v>
      </c>
      <c r="O23" s="31">
        <f>IF((H23)=0,"",(N23/H23))</f>
        <v>0.23554216867469879</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+'Res (100)'!F29</f>
        <v>1.5100000000000001E-2</v>
      </c>
      <c r="G29" s="25">
        <f>$F$18</f>
        <v>750</v>
      </c>
      <c r="H29" s="26">
        <f t="shared" si="0"/>
        <v>11.325000000000001</v>
      </c>
      <c r="I29" s="27"/>
      <c r="J29" s="28">
        <f>+'Res (100)'!J29</f>
        <v>1.0500000000000001E-2</v>
      </c>
      <c r="K29" s="25">
        <f>$F$18</f>
        <v>750</v>
      </c>
      <c r="L29" s="26">
        <f t="shared" si="1"/>
        <v>7.8750000000000009</v>
      </c>
      <c r="M29" s="27"/>
      <c r="N29" s="30">
        <f t="shared" si="2"/>
        <v>-3.45</v>
      </c>
      <c r="O29" s="31">
        <f t="shared" si="3"/>
        <v>-0.30463576158940397</v>
      </c>
      <c r="Q29" s="107"/>
      <c r="S29" s="107"/>
      <c r="U29" s="107"/>
      <c r="W29" s="107"/>
    </row>
    <row r="30" spans="2:23" x14ac:dyDescent="0.25">
      <c r="B30" s="21" t="s">
        <v>21</v>
      </c>
      <c r="C30" s="21"/>
      <c r="D30" s="22"/>
      <c r="E30" s="23"/>
      <c r="F30" s="24"/>
      <c r="G30" s="25">
        <f t="shared" ref="G30" si="4">$F$18</f>
        <v>750</v>
      </c>
      <c r="H30" s="26">
        <f t="shared" si="0"/>
        <v>0</v>
      </c>
      <c r="I30" s="27"/>
      <c r="J30" s="28"/>
      <c r="K30" s="25">
        <f t="shared" ref="K30:K38" si="5">$F$18</f>
        <v>750</v>
      </c>
      <c r="L30" s="26">
        <f t="shared" si="1"/>
        <v>0</v>
      </c>
      <c r="M30" s="27"/>
      <c r="N30" s="30">
        <f t="shared" si="2"/>
        <v>0</v>
      </c>
      <c r="O30" s="31" t="str">
        <f t="shared" si="3"/>
        <v/>
      </c>
      <c r="Q30" s="107"/>
      <c r="S30" s="107"/>
      <c r="U30" s="107"/>
      <c r="W30" s="107"/>
    </row>
    <row r="31" spans="2:23" x14ac:dyDescent="0.25">
      <c r="B31" s="21" t="s">
        <v>22</v>
      </c>
      <c r="C31" s="21"/>
      <c r="D31" s="22" t="s">
        <v>20</v>
      </c>
      <c r="E31" s="23"/>
      <c r="F31" s="50">
        <f>+'Res (100)'!F31</f>
        <v>0</v>
      </c>
      <c r="G31" s="25">
        <f>$F$18</f>
        <v>750</v>
      </c>
      <c r="H31" s="26">
        <f>G31*F31</f>
        <v>0</v>
      </c>
      <c r="I31" s="27"/>
      <c r="J31" s="52">
        <f>+'Res (100)'!J31</f>
        <v>0</v>
      </c>
      <c r="K31" s="25">
        <f t="shared" si="5"/>
        <v>750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750</v>
      </c>
      <c r="H32" s="26">
        <f t="shared" si="0"/>
        <v>0</v>
      </c>
      <c r="I32" s="27"/>
      <c r="J32" s="28"/>
      <c r="K32" s="25">
        <f t="shared" si="5"/>
        <v>750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750</v>
      </c>
      <c r="H33" s="26">
        <f t="shared" si="0"/>
        <v>0</v>
      </c>
      <c r="I33" s="27"/>
      <c r="J33" s="28"/>
      <c r="K33" s="25">
        <f t="shared" si="5"/>
        <v>750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750</v>
      </c>
      <c r="H34" s="26">
        <f t="shared" si="0"/>
        <v>0</v>
      </c>
      <c r="I34" s="27"/>
      <c r="J34" s="28"/>
      <c r="K34" s="25">
        <f t="shared" si="5"/>
        <v>750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750</v>
      </c>
      <c r="H35" s="26">
        <f t="shared" si="0"/>
        <v>0</v>
      </c>
      <c r="I35" s="27"/>
      <c r="J35" s="28"/>
      <c r="K35" s="25">
        <f t="shared" si="5"/>
        <v>750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750</v>
      </c>
      <c r="H36" s="26">
        <f t="shared" si="0"/>
        <v>0</v>
      </c>
      <c r="I36" s="27"/>
      <c r="J36" s="28"/>
      <c r="K36" s="25">
        <f t="shared" si="5"/>
        <v>750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750</v>
      </c>
      <c r="H37" s="26">
        <f t="shared" si="0"/>
        <v>0</v>
      </c>
      <c r="I37" s="27"/>
      <c r="J37" s="28"/>
      <c r="K37" s="25">
        <f t="shared" si="5"/>
        <v>750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750</v>
      </c>
      <c r="H38" s="26">
        <f t="shared" si="0"/>
        <v>0</v>
      </c>
      <c r="I38" s="27"/>
      <c r="J38" s="28"/>
      <c r="K38" s="25">
        <f t="shared" si="5"/>
        <v>750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27.925000000000004</v>
      </c>
      <c r="I39" s="40"/>
      <c r="J39" s="41"/>
      <c r="K39" s="42"/>
      <c r="L39" s="39">
        <f>SUM(L23:L38)</f>
        <v>28.385000000000002</v>
      </c>
      <c r="M39" s="40"/>
      <c r="N39" s="43">
        <f t="shared" si="2"/>
        <v>0.4599999999999973</v>
      </c>
      <c r="O39" s="44">
        <f t="shared" si="3"/>
        <v>1.6472694717994528E-2</v>
      </c>
      <c r="Q39" s="107"/>
      <c r="R39" s="203"/>
      <c r="S39" s="107"/>
      <c r="T39" s="203"/>
      <c r="U39" s="107"/>
      <c r="V39" s="203"/>
      <c r="W39" s="107"/>
    </row>
    <row r="40" spans="2:23" ht="26.4" x14ac:dyDescent="0.25">
      <c r="B40" s="46" t="str">
        <f>+'Res (100)'!B40</f>
        <v>Deferral/Variance Account Disposition Rate Rider Group 1</v>
      </c>
      <c r="C40" s="21"/>
      <c r="D40" s="22" t="s">
        <v>20</v>
      </c>
      <c r="E40" s="23"/>
      <c r="F40" s="24">
        <f>'Res (100)'!F40</f>
        <v>-1E-4</v>
      </c>
      <c r="G40" s="25">
        <f>$F$18</f>
        <v>750</v>
      </c>
      <c r="H40" s="26">
        <f>G40*F40</f>
        <v>-7.4999999999999997E-2</v>
      </c>
      <c r="I40" s="27"/>
      <c r="J40" s="28">
        <f>+'Res (100)'!J40</f>
        <v>-4.0000000000000002E-4</v>
      </c>
      <c r="K40" s="25">
        <f>$F$18</f>
        <v>750</v>
      </c>
      <c r="L40" s="26">
        <f>K40*J40</f>
        <v>-0.3</v>
      </c>
      <c r="M40" s="27"/>
      <c r="N40" s="30">
        <f>L40-H40</f>
        <v>-0.22499999999999998</v>
      </c>
      <c r="O40" s="31">
        <f>IF((H40)=0,"",(N40/H40))</f>
        <v>3</v>
      </c>
      <c r="Q40" s="107"/>
      <c r="S40" s="107"/>
      <c r="U40" s="107"/>
      <c r="W40" s="107"/>
    </row>
    <row r="41" spans="2:23" ht="39.6" x14ac:dyDescent="0.25">
      <c r="B41" s="154" t="s">
        <v>106</v>
      </c>
      <c r="C41" s="21"/>
      <c r="D41" s="22" t="s">
        <v>17</v>
      </c>
      <c r="E41" s="23"/>
      <c r="F41" s="24">
        <f>'Res (100)'!F41</f>
        <v>0.02</v>
      </c>
      <c r="G41" s="25">
        <v>1</v>
      </c>
      <c r="H41" s="26">
        <f t="shared" ref="H41:H43" si="7">G41*F41</f>
        <v>0.02</v>
      </c>
      <c r="I41" s="47"/>
      <c r="J41" s="28">
        <f>+'Res (100)'!J41</f>
        <v>0</v>
      </c>
      <c r="K41" s="25">
        <v>1</v>
      </c>
      <c r="L41" s="26">
        <f t="shared" ref="L41:L45" si="8">K41*J41</f>
        <v>0</v>
      </c>
      <c r="M41" s="48"/>
      <c r="N41" s="30">
        <f t="shared" ref="N41:N45" si="9">L41-H41</f>
        <v>-0.02</v>
      </c>
      <c r="O41" s="31">
        <f>IF((H41)=0,"",(N41/H41))</f>
        <v>-1</v>
      </c>
      <c r="Q41" s="107"/>
      <c r="S41" s="107"/>
      <c r="U41" s="107"/>
      <c r="W41" s="107"/>
    </row>
    <row r="42" spans="2:23" ht="39.6" x14ac:dyDescent="0.25">
      <c r="B42" s="154" t="s">
        <v>106</v>
      </c>
      <c r="C42" s="21"/>
      <c r="D42" s="22" t="s">
        <v>20</v>
      </c>
      <c r="E42" s="23"/>
      <c r="F42" s="24">
        <f>'Res (100)'!F42</f>
        <v>-2.3E-3</v>
      </c>
      <c r="G42" s="25">
        <f t="shared" ref="G42:G43" si="10">$F$18</f>
        <v>750</v>
      </c>
      <c r="H42" s="26">
        <f t="shared" si="7"/>
        <v>-1.7249999999999999</v>
      </c>
      <c r="I42" s="47"/>
      <c r="J42" s="28">
        <f>+'Res (100)'!J42</f>
        <v>-8.0000000000000004E-4</v>
      </c>
      <c r="K42" s="25">
        <f t="shared" ref="K42:K43" si="11">$F$18</f>
        <v>750</v>
      </c>
      <c r="L42" s="26">
        <f t="shared" si="8"/>
        <v>-0.6</v>
      </c>
      <c r="M42" s="48"/>
      <c r="N42" s="30">
        <f t="shared" si="9"/>
        <v>1.125</v>
      </c>
      <c r="O42" s="31">
        <f>IF((H42)=0,"",(N42/H42))</f>
        <v>-0.65217391304347827</v>
      </c>
      <c r="Q42" s="107"/>
      <c r="S42" s="107"/>
      <c r="U42" s="107"/>
      <c r="W42" s="107"/>
    </row>
    <row r="43" spans="2:23" ht="39.6" x14ac:dyDescent="0.25">
      <c r="B43" s="46" t="s">
        <v>125</v>
      </c>
      <c r="C43" s="21"/>
      <c r="D43" s="22" t="s">
        <v>20</v>
      </c>
      <c r="E43" s="23"/>
      <c r="F43" s="24">
        <f>'Res (100)'!F43</f>
        <v>2.7E-4</v>
      </c>
      <c r="G43" s="25">
        <f t="shared" si="10"/>
        <v>750</v>
      </c>
      <c r="H43" s="26">
        <f t="shared" si="7"/>
        <v>0.20250000000000001</v>
      </c>
      <c r="I43" s="47"/>
      <c r="J43" s="223">
        <f>+'Res (100)'!J43</f>
        <v>0</v>
      </c>
      <c r="K43" s="25">
        <f t="shared" si="11"/>
        <v>750</v>
      </c>
      <c r="L43" s="26">
        <f t="shared" si="8"/>
        <v>0</v>
      </c>
      <c r="M43" s="48"/>
      <c r="N43" s="30">
        <f t="shared" si="9"/>
        <v>-0.20250000000000001</v>
      </c>
      <c r="O43" s="31">
        <f t="shared" ref="O43:O62" si="12">IF((H43)=0,"",(N43/H43))</f>
        <v>-1</v>
      </c>
      <c r="Q43" s="107"/>
      <c r="S43" s="107"/>
      <c r="U43" s="107"/>
      <c r="W43" s="107"/>
    </row>
    <row r="44" spans="2:23" x14ac:dyDescent="0.25">
      <c r="B44" s="49" t="s">
        <v>25</v>
      </c>
      <c r="C44" s="21"/>
      <c r="D44" s="22" t="s">
        <v>20</v>
      </c>
      <c r="E44" s="23"/>
      <c r="F44" s="50">
        <f>'Res (100)'!F44</f>
        <v>6.9999999999999994E-5</v>
      </c>
      <c r="G44" s="51">
        <f>$F$18*(1+F74)</f>
        <v>775.12500000000011</v>
      </c>
      <c r="H44" s="26">
        <f>G44*F44</f>
        <v>5.4258750000000001E-2</v>
      </c>
      <c r="I44" s="27"/>
      <c r="J44" s="52">
        <f>'Proposed Rates'!E126</f>
        <v>6.0000000000000002E-5</v>
      </c>
      <c r="K44" s="51">
        <f>$F$18*(1+J74)</f>
        <v>775.12500000000011</v>
      </c>
      <c r="L44" s="26">
        <f>K44*J44</f>
        <v>4.6507500000000007E-2</v>
      </c>
      <c r="M44" s="27"/>
      <c r="N44" s="30">
        <f>L44-H44</f>
        <v>-7.7512499999999943E-3</v>
      </c>
      <c r="O44" s="31">
        <f>IF((H44)=0,"",(N44/H44))</f>
        <v>-0.14285714285714274</v>
      </c>
      <c r="Q44" s="107"/>
      <c r="S44" s="107"/>
      <c r="U44" s="107"/>
      <c r="W44" s="107"/>
    </row>
    <row r="45" spans="2:23" x14ac:dyDescent="0.25">
      <c r="B45" s="49" t="s">
        <v>26</v>
      </c>
      <c r="C45" s="21"/>
      <c r="D45" s="22"/>
      <c r="E45" s="23"/>
      <c r="F45" s="53">
        <f>IF(ISBLANK(D16)=TRUE, 0, IF(D16="TOU", 0.65*$F$55+0.17*$F$56+0.18*$F$57, IF(AND(D16="non-TOU", G59&gt;0), F59,F58)))</f>
        <v>8.2160000000000011E-2</v>
      </c>
      <c r="G45" s="54">
        <f>$F$18*(1+$F$74)-$F$18</f>
        <v>25.125000000000114</v>
      </c>
      <c r="H45" s="26">
        <f>G45*F45</f>
        <v>2.0642700000000098</v>
      </c>
      <c r="I45" s="27"/>
      <c r="J45" s="55">
        <f>0.65*$J$55+0.17*$J$56+0.18*$J$57</f>
        <v>8.2160000000000011E-2</v>
      </c>
      <c r="K45" s="54">
        <f>$F$18*(1+$J$74)-$F$18</f>
        <v>25.125000000000114</v>
      </c>
      <c r="L45" s="26">
        <f t="shared" si="8"/>
        <v>2.0642700000000098</v>
      </c>
      <c r="M45" s="27"/>
      <c r="N45" s="30">
        <f t="shared" si="9"/>
        <v>0</v>
      </c>
      <c r="O45" s="31">
        <f t="shared" si="12"/>
        <v>0</v>
      </c>
      <c r="Q45" s="107"/>
      <c r="S45" s="107"/>
      <c r="U45" s="107"/>
      <c r="W45" s="107"/>
    </row>
    <row r="46" spans="2:23" x14ac:dyDescent="0.25">
      <c r="B46" s="49" t="s">
        <v>27</v>
      </c>
      <c r="C46" s="21"/>
      <c r="D46" s="22" t="s">
        <v>17</v>
      </c>
      <c r="E46" s="23"/>
      <c r="F46" s="53">
        <f>'Res (100)'!F46</f>
        <v>0.79</v>
      </c>
      <c r="G46" s="25">
        <v>1</v>
      </c>
      <c r="H46" s="26">
        <f>G46*F46</f>
        <v>0.79</v>
      </c>
      <c r="I46" s="27"/>
      <c r="J46" s="53">
        <f>'Proposed Rates'!E141</f>
        <v>0.79</v>
      </c>
      <c r="K46" s="25">
        <v>1</v>
      </c>
      <c r="L46" s="26">
        <f>K46*J46</f>
        <v>0.79</v>
      </c>
      <c r="M46" s="27"/>
      <c r="N46" s="30">
        <f>L46-H46</f>
        <v>0</v>
      </c>
      <c r="O46" s="31">
        <f t="shared" si="12"/>
        <v>0</v>
      </c>
      <c r="Q46" s="107"/>
      <c r="S46" s="107"/>
      <c r="U46" s="107"/>
      <c r="W46" s="107"/>
    </row>
    <row r="47" spans="2:23" ht="26.4" x14ac:dyDescent="0.25">
      <c r="B47" s="56" t="s">
        <v>28</v>
      </c>
      <c r="C47" s="57"/>
      <c r="D47" s="57"/>
      <c r="E47" s="57"/>
      <c r="F47" s="58"/>
      <c r="G47" s="59"/>
      <c r="H47" s="60">
        <f>SUM(H40:H46)+H39</f>
        <v>29.256028750000013</v>
      </c>
      <c r="I47" s="40"/>
      <c r="J47" s="59"/>
      <c r="K47" s="61"/>
      <c r="L47" s="60">
        <f>SUM(L40:L46)+L39</f>
        <v>30.38577750000001</v>
      </c>
      <c r="M47" s="40"/>
      <c r="N47" s="43">
        <f t="shared" ref="N47:N65" si="13">L47-H47</f>
        <v>1.1297487499999974</v>
      </c>
      <c r="O47" s="44">
        <f t="shared" si="12"/>
        <v>3.8615929716708283E-2</v>
      </c>
      <c r="Q47" s="107"/>
      <c r="S47" s="107"/>
      <c r="U47" s="107"/>
      <c r="W47" s="107"/>
    </row>
    <row r="48" spans="2:23" x14ac:dyDescent="0.25">
      <c r="B48" s="27" t="s">
        <v>29</v>
      </c>
      <c r="C48" s="27"/>
      <c r="D48" s="62" t="s">
        <v>20</v>
      </c>
      <c r="E48" s="63"/>
      <c r="F48" s="28">
        <f>'Res (100)'!F48</f>
        <v>7.4000000000000003E-3</v>
      </c>
      <c r="G48" s="64">
        <f>F18*(1+F74)</f>
        <v>775.12500000000011</v>
      </c>
      <c r="H48" s="26">
        <f>G48*F48</f>
        <v>5.7359250000000008</v>
      </c>
      <c r="I48" s="27"/>
      <c r="J48" s="28">
        <f>'Res (100)'!J48</f>
        <v>7.4999999999999997E-3</v>
      </c>
      <c r="K48" s="65">
        <f>F18*(1+J74)</f>
        <v>775.12500000000011</v>
      </c>
      <c r="L48" s="26">
        <f>K48*J48</f>
        <v>5.8134375000000009</v>
      </c>
      <c r="M48" s="27"/>
      <c r="N48" s="30">
        <f t="shared" si="13"/>
        <v>7.7512500000000095E-2</v>
      </c>
      <c r="O48" s="31">
        <f t="shared" si="12"/>
        <v>1.3513513513513528E-2</v>
      </c>
      <c r="Q48" s="107"/>
      <c r="S48" s="107"/>
      <c r="U48" s="107"/>
      <c r="W48" s="107"/>
    </row>
    <row r="49" spans="2:23" ht="26.4" x14ac:dyDescent="0.25">
      <c r="B49" s="66" t="s">
        <v>30</v>
      </c>
      <c r="C49" s="27"/>
      <c r="D49" s="62" t="s">
        <v>20</v>
      </c>
      <c r="E49" s="63"/>
      <c r="F49" s="28">
        <f>'Res (100)'!F49</f>
        <v>4.7000000000000002E-3</v>
      </c>
      <c r="G49" s="64">
        <f>G48</f>
        <v>775.12500000000011</v>
      </c>
      <c r="H49" s="26">
        <f>G49*F49</f>
        <v>3.6430875000000005</v>
      </c>
      <c r="I49" s="27"/>
      <c r="J49" s="28">
        <f>'Res (100)'!J49</f>
        <v>4.7999999999999996E-3</v>
      </c>
      <c r="K49" s="65">
        <f>K48</f>
        <v>775.12500000000011</v>
      </c>
      <c r="L49" s="26">
        <f>K49*J49</f>
        <v>3.7206000000000001</v>
      </c>
      <c r="M49" s="27"/>
      <c r="N49" s="30">
        <f t="shared" si="13"/>
        <v>7.7512499999999651E-2</v>
      </c>
      <c r="O49" s="31">
        <f t="shared" si="12"/>
        <v>2.1276595744680753E-2</v>
      </c>
      <c r="Q49" s="107"/>
      <c r="S49" s="107"/>
      <c r="U49" s="107"/>
      <c r="W49" s="107"/>
    </row>
    <row r="50" spans="2:23" ht="26.4" x14ac:dyDescent="0.25">
      <c r="B50" s="56" t="s">
        <v>31</v>
      </c>
      <c r="C50" s="35"/>
      <c r="D50" s="35"/>
      <c r="E50" s="35"/>
      <c r="F50" s="67"/>
      <c r="G50" s="59"/>
      <c r="H50" s="60">
        <f>SUM(H47:H49)</f>
        <v>38.635041250000015</v>
      </c>
      <c r="I50" s="68"/>
      <c r="J50" s="69"/>
      <c r="K50" s="70"/>
      <c r="L50" s="60">
        <f>SUM(L47:L49)</f>
        <v>39.919815000000007</v>
      </c>
      <c r="M50" s="68"/>
      <c r="N50" s="43">
        <f t="shared" si="13"/>
        <v>1.2847737499999923</v>
      </c>
      <c r="O50" s="44">
        <f t="shared" si="12"/>
        <v>3.3254105817733318E-2</v>
      </c>
      <c r="Q50" s="102"/>
      <c r="S50" s="102"/>
      <c r="U50" s="102"/>
      <c r="W50" s="102"/>
    </row>
    <row r="51" spans="2:23" ht="26.4" x14ac:dyDescent="0.25">
      <c r="B51" s="71" t="s">
        <v>32</v>
      </c>
      <c r="C51" s="21"/>
      <c r="D51" s="22" t="s">
        <v>20</v>
      </c>
      <c r="E51" s="23"/>
      <c r="F51" s="72">
        <f>'Res (100)'!F51</f>
        <v>3.5999999999999999E-3</v>
      </c>
      <c r="G51" s="64">
        <f>G49</f>
        <v>775.12500000000011</v>
      </c>
      <c r="H51" s="73">
        <f>G51*F51</f>
        <v>2.7904500000000003</v>
      </c>
      <c r="I51" s="27"/>
      <c r="J51" s="72">
        <f>F51</f>
        <v>3.5999999999999999E-3</v>
      </c>
      <c r="K51" s="65">
        <f>K49</f>
        <v>775.12500000000011</v>
      </c>
      <c r="L51" s="73">
        <f t="shared" ref="L51:L57" si="14">K51*J51</f>
        <v>2.7904500000000003</v>
      </c>
      <c r="M51" s="27"/>
      <c r="N51" s="30">
        <f t="shared" si="13"/>
        <v>0</v>
      </c>
      <c r="O51" s="74">
        <f t="shared" si="12"/>
        <v>0</v>
      </c>
      <c r="Q51" s="107"/>
      <c r="S51" s="107"/>
      <c r="U51" s="107"/>
      <c r="W51" s="107"/>
    </row>
    <row r="52" spans="2:23" ht="26.4" x14ac:dyDescent="0.25">
      <c r="B52" s="71" t="s">
        <v>33</v>
      </c>
      <c r="C52" s="21"/>
      <c r="D52" s="22" t="s">
        <v>20</v>
      </c>
      <c r="E52" s="23"/>
      <c r="F52" s="72">
        <f>'Res (100)'!F52</f>
        <v>2.9999999999999997E-4</v>
      </c>
      <c r="G52" s="64">
        <f>G49</f>
        <v>775.12500000000011</v>
      </c>
      <c r="H52" s="73">
        <f t="shared" ref="H52:H57" si="15">G52*F52</f>
        <v>0.23253750000000001</v>
      </c>
      <c r="I52" s="27"/>
      <c r="J52" s="72">
        <f>F52</f>
        <v>2.9999999999999997E-4</v>
      </c>
      <c r="K52" s="65">
        <f>K49</f>
        <v>775.12500000000011</v>
      </c>
      <c r="L52" s="73">
        <f t="shared" si="14"/>
        <v>0.23253750000000001</v>
      </c>
      <c r="M52" s="27"/>
      <c r="N52" s="30">
        <f t="shared" si="13"/>
        <v>0</v>
      </c>
      <c r="O52" s="74">
        <f t="shared" si="12"/>
        <v>0</v>
      </c>
      <c r="Q52" s="107"/>
      <c r="S52" s="107"/>
      <c r="U52" s="107"/>
      <c r="W52" s="107"/>
    </row>
    <row r="53" spans="2:23" x14ac:dyDescent="0.25">
      <c r="B53" s="21" t="s">
        <v>34</v>
      </c>
      <c r="C53" s="21"/>
      <c r="D53" s="22" t="s">
        <v>17</v>
      </c>
      <c r="E53" s="23"/>
      <c r="F53" s="72">
        <f>'Proposed Rates'!D196</f>
        <v>0.25</v>
      </c>
      <c r="G53" s="25">
        <v>1</v>
      </c>
      <c r="H53" s="73">
        <f t="shared" si="15"/>
        <v>0.25</v>
      </c>
      <c r="I53" s="27"/>
      <c r="J53" s="72">
        <f>'Proposed Rates'!E196</f>
        <v>0.25</v>
      </c>
      <c r="K53" s="29">
        <v>1</v>
      </c>
      <c r="L53" s="73">
        <f t="shared" si="14"/>
        <v>0.25</v>
      </c>
      <c r="M53" s="27"/>
      <c r="N53" s="30">
        <f t="shared" si="13"/>
        <v>0</v>
      </c>
      <c r="O53" s="74">
        <f t="shared" si="12"/>
        <v>0</v>
      </c>
      <c r="Q53" s="107"/>
      <c r="S53" s="107"/>
      <c r="U53" s="107"/>
      <c r="W53" s="107"/>
    </row>
    <row r="54" spans="2:23" x14ac:dyDescent="0.25">
      <c r="B54" s="21" t="s">
        <v>120</v>
      </c>
      <c r="C54" s="21"/>
      <c r="D54" s="22"/>
      <c r="E54" s="23"/>
      <c r="F54" s="72">
        <f>'Res (100)'!F54</f>
        <v>0</v>
      </c>
      <c r="G54" s="64">
        <f>F18*(1+F74)</f>
        <v>775.12500000000011</v>
      </c>
      <c r="H54" s="73">
        <f>G54*F54</f>
        <v>0</v>
      </c>
      <c r="I54" s="27"/>
      <c r="J54" s="72">
        <f>'Res (100)'!J54</f>
        <v>0</v>
      </c>
      <c r="K54" s="65">
        <f>F18*(1+J74)</f>
        <v>775.12500000000011</v>
      </c>
      <c r="L54" s="73">
        <f>K54*J54</f>
        <v>0</v>
      </c>
      <c r="M54" s="27"/>
      <c r="N54" s="30"/>
      <c r="O54" s="74"/>
      <c r="Q54" s="107"/>
      <c r="S54" s="107"/>
      <c r="U54" s="107"/>
      <c r="W54" s="107"/>
    </row>
    <row r="55" spans="2:23" x14ac:dyDescent="0.25">
      <c r="B55" s="49" t="s">
        <v>36</v>
      </c>
      <c r="C55" s="21"/>
      <c r="D55" s="22"/>
      <c r="E55" s="23"/>
      <c r="F55" s="72">
        <f>'Res (100)'!F55</f>
        <v>6.5000000000000002E-2</v>
      </c>
      <c r="G55" s="77">
        <f>0.65*$F$18</f>
        <v>487.5</v>
      </c>
      <c r="H55" s="73">
        <f t="shared" si="15"/>
        <v>31.6875</v>
      </c>
      <c r="I55" s="27"/>
      <c r="J55" s="72">
        <f>F55</f>
        <v>6.5000000000000002E-2</v>
      </c>
      <c r="K55" s="77">
        <f>$G$55</f>
        <v>487.5</v>
      </c>
      <c r="L55" s="73">
        <f t="shared" si="14"/>
        <v>31.6875</v>
      </c>
      <c r="M55" s="27"/>
      <c r="N55" s="30">
        <f t="shared" si="13"/>
        <v>0</v>
      </c>
      <c r="O55" s="74">
        <f t="shared" si="12"/>
        <v>0</v>
      </c>
      <c r="Q55" s="107"/>
      <c r="S55" s="107"/>
      <c r="U55" s="107"/>
      <c r="W55" s="107"/>
    </row>
    <row r="56" spans="2:23" x14ac:dyDescent="0.25">
      <c r="B56" s="49" t="s">
        <v>37</v>
      </c>
      <c r="C56" s="21"/>
      <c r="D56" s="22"/>
      <c r="E56" s="23"/>
      <c r="F56" s="72">
        <f>'Res (100)'!F56</f>
        <v>9.5000000000000001E-2</v>
      </c>
      <c r="G56" s="77">
        <f>0.17*$F$18</f>
        <v>127.50000000000001</v>
      </c>
      <c r="H56" s="73">
        <f t="shared" si="15"/>
        <v>12.112500000000001</v>
      </c>
      <c r="I56" s="27"/>
      <c r="J56" s="72">
        <f>F56</f>
        <v>9.5000000000000001E-2</v>
      </c>
      <c r="K56" s="77">
        <f>$G$56</f>
        <v>127.50000000000001</v>
      </c>
      <c r="L56" s="73">
        <f t="shared" si="14"/>
        <v>12.112500000000001</v>
      </c>
      <c r="M56" s="27"/>
      <c r="N56" s="30">
        <f t="shared" si="13"/>
        <v>0</v>
      </c>
      <c r="O56" s="74">
        <f t="shared" si="12"/>
        <v>0</v>
      </c>
      <c r="Q56" s="107"/>
      <c r="S56" s="107"/>
      <c r="U56" s="107"/>
      <c r="W56" s="107"/>
    </row>
    <row r="57" spans="2:23" x14ac:dyDescent="0.25">
      <c r="B57" s="11" t="s">
        <v>38</v>
      </c>
      <c r="C57" s="21"/>
      <c r="D57" s="22"/>
      <c r="E57" s="23"/>
      <c r="F57" s="72">
        <f>'Res (100)'!F57</f>
        <v>0.13200000000000001</v>
      </c>
      <c r="G57" s="77">
        <f>0.18*$F$18</f>
        <v>135</v>
      </c>
      <c r="H57" s="73">
        <f t="shared" si="15"/>
        <v>17.82</v>
      </c>
      <c r="I57" s="27"/>
      <c r="J57" s="72">
        <f>F57</f>
        <v>0.13200000000000001</v>
      </c>
      <c r="K57" s="77">
        <f>$G$57</f>
        <v>135</v>
      </c>
      <c r="L57" s="73">
        <f t="shared" si="14"/>
        <v>17.82</v>
      </c>
      <c r="M57" s="27"/>
      <c r="N57" s="30">
        <f t="shared" si="13"/>
        <v>0</v>
      </c>
      <c r="O57" s="74">
        <f t="shared" si="12"/>
        <v>0</v>
      </c>
      <c r="Q57" s="107"/>
      <c r="S57" s="107"/>
      <c r="U57" s="107"/>
      <c r="W57" s="107"/>
    </row>
    <row r="58" spans="2:23" s="85" customFormat="1" x14ac:dyDescent="0.25">
      <c r="B58" s="78" t="s">
        <v>39</v>
      </c>
      <c r="C58" s="79"/>
      <c r="D58" s="80"/>
      <c r="E58" s="81"/>
      <c r="F58" s="72">
        <f>'Res (100)'!F58</f>
        <v>7.6999999999999999E-2</v>
      </c>
      <c r="G58" s="82">
        <f>IF(AND($Q$1=1, F18&gt;=600), 600, IF(AND($Q$1=1, AND(F18&lt;600, F18&gt;=0)), F18, IF(AND($Q$1=2, F18&gt;=1000), 1000, IF(AND($Q$1=2, AND(F18&lt;1000, F18&gt;=0)), F18))))</f>
        <v>600</v>
      </c>
      <c r="H58" s="73">
        <f>G58*F58</f>
        <v>46.2</v>
      </c>
      <c r="I58" s="83"/>
      <c r="J58" s="72">
        <f>F58</f>
        <v>7.6999999999999999E-2</v>
      </c>
      <c r="K58" s="82">
        <f>$G$58</f>
        <v>600</v>
      </c>
      <c r="L58" s="73">
        <f>K58*J58</f>
        <v>46.2</v>
      </c>
      <c r="M58" s="83"/>
      <c r="N58" s="84">
        <f t="shared" si="13"/>
        <v>0</v>
      </c>
      <c r="O58" s="74">
        <f t="shared" si="12"/>
        <v>0</v>
      </c>
      <c r="Q58" s="143"/>
      <c r="R58" s="204"/>
      <c r="S58" s="143"/>
      <c r="T58" s="204"/>
      <c r="U58" s="143"/>
      <c r="V58" s="204"/>
      <c r="W58" s="143"/>
    </row>
    <row r="59" spans="2:23" s="85" customFormat="1" ht="13.8" thickBot="1" x14ac:dyDescent="0.3">
      <c r="B59" s="78" t="s">
        <v>40</v>
      </c>
      <c r="C59" s="79"/>
      <c r="D59" s="80"/>
      <c r="E59" s="81"/>
      <c r="F59" s="72">
        <f>'Res (100)'!F59</f>
        <v>0.09</v>
      </c>
      <c r="G59" s="82">
        <f>IF(AND($Q$1=1, F18&gt;=600), F18-600, IF(AND($Q$1=1, AND(F18&lt;600, F18&gt;=0)), 0, IF(AND($Q$1=2, F18&gt;=1000), F18-1000, IF(AND($Q$1=2, AND(F18&lt;1000, F18&gt;=0)), 0))))</f>
        <v>150</v>
      </c>
      <c r="H59" s="73">
        <f>G59*F59</f>
        <v>13.5</v>
      </c>
      <c r="I59" s="83"/>
      <c r="J59" s="72">
        <f>F59</f>
        <v>0.09</v>
      </c>
      <c r="K59" s="82">
        <f>$G$59</f>
        <v>150</v>
      </c>
      <c r="L59" s="73">
        <f>K59*J59</f>
        <v>13.5</v>
      </c>
      <c r="M59" s="83"/>
      <c r="N59" s="84">
        <f t="shared" si="13"/>
        <v>0</v>
      </c>
      <c r="O59" s="74">
        <f t="shared" si="12"/>
        <v>0</v>
      </c>
      <c r="Q59" s="143"/>
      <c r="R59" s="204"/>
      <c r="S59" s="143"/>
      <c r="T59" s="204"/>
      <c r="U59" s="143"/>
      <c r="V59" s="204"/>
      <c r="W59" s="143"/>
    </row>
    <row r="60" spans="2:23" ht="8.25" customHeight="1" thickBot="1" x14ac:dyDescent="0.3">
      <c r="B60" s="86"/>
      <c r="C60" s="87"/>
      <c r="D60" s="88"/>
      <c r="E60" s="87"/>
      <c r="F60" s="89"/>
      <c r="G60" s="90"/>
      <c r="H60" s="91"/>
      <c r="I60" s="92"/>
      <c r="J60" s="89"/>
      <c r="K60" s="93"/>
      <c r="L60" s="91"/>
      <c r="M60" s="92"/>
      <c r="N60" s="255"/>
      <c r="O60" s="95"/>
      <c r="Q60" s="107"/>
      <c r="S60" s="107"/>
      <c r="U60" s="107"/>
      <c r="W60" s="107"/>
    </row>
    <row r="61" spans="2:23" x14ac:dyDescent="0.25">
      <c r="B61" s="96" t="s">
        <v>41</v>
      </c>
      <c r="C61" s="21"/>
      <c r="D61" s="21"/>
      <c r="E61" s="21"/>
      <c r="F61" s="97"/>
      <c r="G61" s="98"/>
      <c r="H61" s="99">
        <f>SUM(H51:H57,H50)</f>
        <v>103.52802875000002</v>
      </c>
      <c r="I61" s="100"/>
      <c r="J61" s="101"/>
      <c r="K61" s="101"/>
      <c r="L61" s="254">
        <f>SUM(L51:L57,L50)</f>
        <v>104.8128025</v>
      </c>
      <c r="M61" s="102"/>
      <c r="N61" s="103">
        <f t="shared" ref="N61" si="16">L61-H61</f>
        <v>1.2847737499999852</v>
      </c>
      <c r="O61" s="104">
        <f t="shared" ref="O61" si="17">IF((H61)=0,"",(N61/H61))</f>
        <v>1.2409912228720813E-2</v>
      </c>
      <c r="Q61" s="102"/>
      <c r="S61" s="102"/>
      <c r="U61" s="102"/>
      <c r="W61" s="102"/>
    </row>
    <row r="62" spans="2:23" x14ac:dyDescent="0.25">
      <c r="B62" s="105" t="s">
        <v>42</v>
      </c>
      <c r="C62" s="21"/>
      <c r="D62" s="21"/>
      <c r="E62" s="21"/>
      <c r="F62" s="106">
        <v>0.13</v>
      </c>
      <c r="G62" s="107"/>
      <c r="H62" s="108">
        <f>H61*F62</f>
        <v>13.458643737500003</v>
      </c>
      <c r="I62" s="109"/>
      <c r="J62" s="110">
        <v>0.13</v>
      </c>
      <c r="K62" s="109"/>
      <c r="L62" s="111">
        <f>L61*J62</f>
        <v>13.625664325000001</v>
      </c>
      <c r="M62" s="112"/>
      <c r="N62" s="113">
        <f t="shared" si="13"/>
        <v>0.16702058749999793</v>
      </c>
      <c r="O62" s="114">
        <f t="shared" si="12"/>
        <v>1.2409912228720803E-2</v>
      </c>
      <c r="Q62" s="112"/>
      <c r="S62" s="112"/>
      <c r="U62" s="112"/>
      <c r="W62" s="112"/>
    </row>
    <row r="63" spans="2:23" x14ac:dyDescent="0.25">
      <c r="B63" s="250" t="s">
        <v>43</v>
      </c>
      <c r="C63" s="21"/>
      <c r="D63" s="21"/>
      <c r="E63" s="21"/>
      <c r="F63" s="106"/>
      <c r="G63" s="107"/>
      <c r="H63" s="99">
        <f>H61+H62</f>
        <v>116.98667248750002</v>
      </c>
      <c r="I63" s="252"/>
      <c r="J63" s="109"/>
      <c r="K63" s="109"/>
      <c r="L63" s="103">
        <f>L61+L62</f>
        <v>118.43846682500001</v>
      </c>
      <c r="M63" s="112"/>
      <c r="N63" s="103">
        <f t="shared" si="13"/>
        <v>1.4517943374999902</v>
      </c>
      <c r="O63" s="104">
        <f>IF((H63)=0,"",(N63/H63))</f>
        <v>1.2409912228720874E-2</v>
      </c>
      <c r="Q63" s="112"/>
      <c r="S63" s="112"/>
      <c r="U63" s="112"/>
      <c r="W63" s="112"/>
    </row>
    <row r="64" spans="2:23" x14ac:dyDescent="0.25">
      <c r="B64" s="249" t="s">
        <v>137</v>
      </c>
      <c r="C64" s="21"/>
      <c r="D64" s="21"/>
      <c r="E64" s="21"/>
      <c r="F64" s="106">
        <v>-0.08</v>
      </c>
      <c r="G64" s="107"/>
      <c r="H64" s="257">
        <f>F64*H61</f>
        <v>-8.2822423000000018</v>
      </c>
      <c r="I64" s="112"/>
      <c r="J64" s="106">
        <v>-0.08</v>
      </c>
      <c r="K64" s="248"/>
      <c r="L64" s="257">
        <f>J64*L61</f>
        <v>-8.3850242000000001</v>
      </c>
      <c r="M64" s="112"/>
      <c r="N64" s="257">
        <f t="shared" si="13"/>
        <v>-0.10278189999999832</v>
      </c>
      <c r="O64" s="114">
        <f>IF((H64)=0,"",(N64/H64))</f>
        <v>1.2409912228720753E-2</v>
      </c>
      <c r="Q64" s="112"/>
      <c r="S64" s="112"/>
      <c r="U64" s="112"/>
      <c r="W64" s="112"/>
    </row>
    <row r="65" spans="2:23" ht="13.8" thickBot="1" x14ac:dyDescent="0.3">
      <c r="B65" s="294" t="s">
        <v>138</v>
      </c>
      <c r="C65" s="294"/>
      <c r="D65" s="294"/>
      <c r="E65" s="21"/>
      <c r="F65" s="256"/>
      <c r="G65" s="107"/>
      <c r="H65" s="251">
        <f>SUM(H63:H64)</f>
        <v>108.70443018750001</v>
      </c>
      <c r="I65" s="112"/>
      <c r="J65" s="253"/>
      <c r="K65" s="248"/>
      <c r="L65" s="251">
        <f>SUM(L63:L64)</f>
        <v>110.053442625</v>
      </c>
      <c r="M65" s="112"/>
      <c r="N65" s="103">
        <f t="shared" si="13"/>
        <v>1.3490124374999937</v>
      </c>
      <c r="O65" s="104">
        <f>IF((H65)=0,"",(N65/H65))</f>
        <v>1.24099122287209E-2</v>
      </c>
      <c r="Q65" s="112"/>
      <c r="S65" s="112"/>
      <c r="U65" s="112"/>
      <c r="W65" s="112"/>
    </row>
    <row r="66" spans="2: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2:23" s="85" customFormat="1" x14ac:dyDescent="0.25">
      <c r="B67" s="124" t="s">
        <v>44</v>
      </c>
      <c r="C67" s="79"/>
      <c r="D67" s="79"/>
      <c r="E67" s="79"/>
      <c r="F67" s="125"/>
      <c r="G67" s="126"/>
      <c r="H67" s="127">
        <f>SUM(H58:H59,H50,H51:H54)</f>
        <v>101.60802875000003</v>
      </c>
      <c r="I67" s="128"/>
      <c r="J67" s="129"/>
      <c r="K67" s="129"/>
      <c r="L67" s="127">
        <f>SUM(L58:L59,L50,L51:L54)</f>
        <v>102.89280250000003</v>
      </c>
      <c r="M67" s="130"/>
      <c r="N67" s="131">
        <f t="shared" ref="N67:N71" si="18">L67-H67</f>
        <v>1.2847737499999994</v>
      </c>
      <c r="O67" s="104">
        <f t="shared" ref="O67:O71" si="19">IF((H67)=0,"",(N67/H67))</f>
        <v>1.264441172420638E-2</v>
      </c>
      <c r="Q67" s="130"/>
      <c r="R67" s="204"/>
      <c r="S67" s="130"/>
      <c r="T67" s="204"/>
      <c r="U67" s="130"/>
      <c r="V67" s="204"/>
      <c r="W67" s="130"/>
    </row>
    <row r="68" spans="2:23" s="85" customFormat="1" x14ac:dyDescent="0.25">
      <c r="B68" s="132" t="s">
        <v>42</v>
      </c>
      <c r="C68" s="79"/>
      <c r="D68" s="79"/>
      <c r="E68" s="79"/>
      <c r="F68" s="133">
        <v>0.13</v>
      </c>
      <c r="G68" s="126"/>
      <c r="H68" s="134">
        <f>H67*F68</f>
        <v>13.209043737500004</v>
      </c>
      <c r="I68" s="135"/>
      <c r="J68" s="136">
        <v>0.13</v>
      </c>
      <c r="K68" s="137"/>
      <c r="L68" s="138">
        <f>L67*J68</f>
        <v>13.376064325000005</v>
      </c>
      <c r="M68" s="139"/>
      <c r="N68" s="140">
        <f t="shared" si="18"/>
        <v>0.16702058750000148</v>
      </c>
      <c r="O68" s="114">
        <f t="shared" si="19"/>
        <v>1.26444117242065E-2</v>
      </c>
      <c r="Q68" s="139"/>
      <c r="R68" s="204"/>
      <c r="S68" s="139"/>
      <c r="T68" s="204"/>
      <c r="U68" s="139"/>
      <c r="V68" s="204"/>
      <c r="W68" s="139"/>
    </row>
    <row r="69" spans="2:23" s="85" customFormat="1" x14ac:dyDescent="0.25">
      <c r="B69" s="258" t="s">
        <v>43</v>
      </c>
      <c r="C69" s="79"/>
      <c r="D69" s="79"/>
      <c r="E69" s="79"/>
      <c r="F69" s="142"/>
      <c r="G69" s="143"/>
      <c r="H69" s="127">
        <f>H67+H68</f>
        <v>114.81707248750004</v>
      </c>
      <c r="I69" s="135"/>
      <c r="J69" s="135"/>
      <c r="K69" s="135"/>
      <c r="L69" s="211">
        <f>L67+L68</f>
        <v>116.26886682500003</v>
      </c>
      <c r="M69" s="139"/>
      <c r="N69" s="131">
        <f t="shared" si="18"/>
        <v>1.4517943374999902</v>
      </c>
      <c r="O69" s="104">
        <f t="shared" si="19"/>
        <v>1.26444117242063E-2</v>
      </c>
      <c r="Q69" s="139"/>
      <c r="R69" s="204"/>
      <c r="S69" s="139"/>
      <c r="T69" s="204"/>
      <c r="U69" s="139"/>
      <c r="V69" s="204"/>
      <c r="W69" s="139"/>
    </row>
    <row r="70" spans="2:23" s="85" customFormat="1" x14ac:dyDescent="0.25">
      <c r="B70" s="249" t="s">
        <v>137</v>
      </c>
      <c r="C70" s="21"/>
      <c r="D70" s="21"/>
      <c r="E70" s="79"/>
      <c r="F70" s="106">
        <v>-0.08</v>
      </c>
      <c r="G70" s="143"/>
      <c r="H70" s="257">
        <f>F70*H67</f>
        <v>-8.1286423000000028</v>
      </c>
      <c r="I70" s="135"/>
      <c r="J70" s="106">
        <v>-0.08</v>
      </c>
      <c r="K70" s="135"/>
      <c r="L70" s="257">
        <f>J70*L67</f>
        <v>-8.2314242000000029</v>
      </c>
      <c r="M70" s="139"/>
      <c r="N70" s="131">
        <f t="shared" si="18"/>
        <v>-0.10278190000000009</v>
      </c>
      <c r="O70" s="104">
        <f t="shared" si="19"/>
        <v>1.2644411724206397E-2</v>
      </c>
      <c r="Q70" s="139"/>
      <c r="R70" s="204"/>
      <c r="S70" s="139"/>
      <c r="T70" s="204"/>
      <c r="U70" s="139"/>
      <c r="V70" s="204"/>
      <c r="W70" s="139"/>
    </row>
    <row r="71" spans="2:23" s="85" customFormat="1" ht="13.8" thickBot="1" x14ac:dyDescent="0.3">
      <c r="B71" s="294" t="s">
        <v>138</v>
      </c>
      <c r="C71" s="294"/>
      <c r="D71" s="294"/>
      <c r="E71" s="79"/>
      <c r="F71" s="142"/>
      <c r="G71" s="143"/>
      <c r="H71" s="251">
        <f>SUM(H69:H70)</f>
        <v>106.68843018750005</v>
      </c>
      <c r="I71" s="135"/>
      <c r="J71" s="135"/>
      <c r="K71" s="135"/>
      <c r="L71" s="251">
        <f>SUM(L69:L70)</f>
        <v>108.03744262500003</v>
      </c>
      <c r="M71" s="139"/>
      <c r="N71" s="131">
        <f t="shared" si="18"/>
        <v>1.3490124374999795</v>
      </c>
      <c r="O71" s="104">
        <f t="shared" si="19"/>
        <v>1.2644411724206193E-2</v>
      </c>
      <c r="Q71" s="139"/>
      <c r="R71" s="204"/>
      <c r="S71" s="139"/>
      <c r="T71" s="204"/>
      <c r="U71" s="139"/>
      <c r="V71" s="204"/>
      <c r="W71" s="139"/>
    </row>
    <row r="72" spans="2:23" s="85" customFormat="1" ht="8.25" customHeight="1" thickBot="1" x14ac:dyDescent="0.3">
      <c r="B72" s="117"/>
      <c r="C72" s="118"/>
      <c r="D72" s="119"/>
      <c r="E72" s="118"/>
      <c r="F72" s="144"/>
      <c r="G72" s="145"/>
      <c r="H72" s="146"/>
      <c r="I72" s="147"/>
      <c r="J72" s="144"/>
      <c r="K72" s="120"/>
      <c r="L72" s="148"/>
      <c r="M72" s="121"/>
      <c r="N72" s="149"/>
      <c r="O72" s="95"/>
      <c r="Q72" s="143"/>
      <c r="R72" s="204"/>
      <c r="S72" s="143"/>
      <c r="T72" s="204"/>
      <c r="U72" s="143"/>
      <c r="V72" s="204"/>
      <c r="W72" s="143"/>
    </row>
    <row r="73" spans="2:23" x14ac:dyDescent="0.25">
      <c r="L73" s="150"/>
    </row>
    <row r="74" spans="2:23" x14ac:dyDescent="0.25">
      <c r="B74" s="12" t="s">
        <v>45</v>
      </c>
      <c r="F74" s="151">
        <f>'Res (100)'!F74</f>
        <v>3.3500000000000002E-2</v>
      </c>
      <c r="J74" s="151">
        <f>+'Res (100)'!J74</f>
        <v>3.3500000000000002E-2</v>
      </c>
    </row>
    <row r="77" spans="2:23" x14ac:dyDescent="0.25">
      <c r="B77" s="96" t="s">
        <v>41</v>
      </c>
      <c r="C77" s="21"/>
      <c r="D77" s="21"/>
      <c r="E77" s="21"/>
      <c r="F77" s="97"/>
      <c r="G77" s="98"/>
      <c r="H77" s="99">
        <f>+H61-H31-H40-H41-H42</f>
        <v>105.30802875000002</v>
      </c>
      <c r="I77" s="100"/>
      <c r="J77" s="101"/>
      <c r="K77" s="101"/>
      <c r="L77" s="99">
        <f>+L61-L31-L40-L41-L42</f>
        <v>105.7128025</v>
      </c>
      <c r="M77" s="102"/>
      <c r="N77" s="103">
        <f t="shared" ref="N77:N79" si="20">L77-H77</f>
        <v>0.40477374999997551</v>
      </c>
      <c r="O77" s="104">
        <f t="shared" ref="O77:O79" si="21">IF((H77)=0,"",(N77/H77))</f>
        <v>3.8437121538083623E-3</v>
      </c>
      <c r="Q77" s="102"/>
      <c r="S77" s="102"/>
      <c r="U77" s="102"/>
      <c r="W77" s="102"/>
    </row>
    <row r="78" spans="2:23" x14ac:dyDescent="0.25">
      <c r="B78" s="105" t="s">
        <v>42</v>
      </c>
      <c r="C78" s="21"/>
      <c r="D78" s="21"/>
      <c r="E78" s="21"/>
      <c r="F78" s="106">
        <v>0.13</v>
      </c>
      <c r="G78" s="107"/>
      <c r="H78" s="108">
        <f>H77*F78</f>
        <v>13.690043737500003</v>
      </c>
      <c r="I78" s="109"/>
      <c r="J78" s="110">
        <v>0.13</v>
      </c>
      <c r="K78" s="109"/>
      <c r="L78" s="111">
        <f>L77*J78</f>
        <v>13.742664325</v>
      </c>
      <c r="M78" s="112"/>
      <c r="N78" s="113">
        <f t="shared" si="20"/>
        <v>5.2620587499996319E-2</v>
      </c>
      <c r="O78" s="114">
        <f t="shared" si="21"/>
        <v>3.8437121538083254E-3</v>
      </c>
      <c r="Q78" s="112"/>
      <c r="S78" s="112"/>
      <c r="U78" s="112"/>
      <c r="W78" s="112"/>
    </row>
    <row r="79" spans="2:23" x14ac:dyDescent="0.25">
      <c r="B79" s="209" t="s">
        <v>43</v>
      </c>
      <c r="C79" s="210"/>
      <c r="D79" s="210"/>
      <c r="E79" s="210"/>
      <c r="F79" s="205"/>
      <c r="G79" s="206"/>
      <c r="H79" s="216">
        <f>H77+H78</f>
        <v>118.99807248750002</v>
      </c>
      <c r="I79" s="207"/>
      <c r="J79" s="207"/>
      <c r="K79" s="207"/>
      <c r="L79" s="215">
        <f>L77+L78</f>
        <v>119.455466825</v>
      </c>
      <c r="M79" s="208"/>
      <c r="N79" s="214">
        <f t="shared" si="20"/>
        <v>0.45739433749997715</v>
      </c>
      <c r="O79" s="213">
        <f t="shared" si="21"/>
        <v>3.8437121538084026E-3</v>
      </c>
      <c r="P79" s="12"/>
      <c r="Q79" s="112"/>
      <c r="S79" s="112"/>
      <c r="U79" s="112"/>
      <c r="W79" s="112"/>
    </row>
    <row r="80" spans="2:23" ht="13.5" customHeight="1" x14ac:dyDescent="0.25">
      <c r="Q80" s="202"/>
      <c r="R80" s="202"/>
      <c r="S80" s="6"/>
      <c r="T80" s="6"/>
      <c r="U80" s="6"/>
      <c r="V80" s="6"/>
      <c r="W80" s="6"/>
    </row>
    <row r="81" spans="1:23" ht="12" customHeight="1" x14ac:dyDescent="0.25">
      <c r="A81" s="6" t="s">
        <v>46</v>
      </c>
      <c r="Q81" s="202"/>
      <c r="R81" s="202"/>
      <c r="S81" s="6"/>
      <c r="T81" s="6"/>
      <c r="U81" s="6"/>
      <c r="V81" s="6"/>
      <c r="W81" s="6"/>
    </row>
    <row r="82" spans="1:23" x14ac:dyDescent="0.25">
      <c r="A82" s="6" t="s">
        <v>47</v>
      </c>
      <c r="Q82" s="202"/>
      <c r="R82" s="202"/>
      <c r="S82" s="6"/>
      <c r="T82" s="6"/>
      <c r="U82" s="6"/>
      <c r="V82" s="6"/>
      <c r="W82" s="6"/>
    </row>
    <row r="83" spans="1:23" x14ac:dyDescent="0.25">
      <c r="Q83" s="202"/>
      <c r="R83" s="202"/>
      <c r="S83" s="6"/>
      <c r="T83" s="6"/>
      <c r="U83" s="6"/>
      <c r="V83" s="6"/>
      <c r="W83" s="6"/>
    </row>
    <row r="84" spans="1:23" x14ac:dyDescent="0.25">
      <c r="A84" s="153" t="s">
        <v>133</v>
      </c>
      <c r="Q84" s="202"/>
      <c r="R84" s="202"/>
      <c r="S84" s="6"/>
      <c r="T84" s="6"/>
      <c r="U84" s="6"/>
      <c r="V84" s="6"/>
      <c r="W84" s="6"/>
    </row>
    <row r="85" spans="1:23" x14ac:dyDescent="0.25">
      <c r="A85" s="11" t="s">
        <v>48</v>
      </c>
      <c r="Q85" s="202"/>
      <c r="R85" s="202"/>
      <c r="S85" s="6"/>
      <c r="T85" s="6"/>
      <c r="U85" s="6"/>
      <c r="V85" s="6"/>
      <c r="W85" s="6"/>
    </row>
    <row r="86" spans="1:23" x14ac:dyDescent="0.25">
      <c r="Q86" s="202"/>
      <c r="R86" s="202"/>
      <c r="S86" s="6"/>
      <c r="T86" s="6"/>
      <c r="U86" s="6"/>
      <c r="V86" s="6"/>
      <c r="W86" s="6"/>
    </row>
    <row r="87" spans="1:23" x14ac:dyDescent="0.25">
      <c r="A87" s="6" t="s">
        <v>132</v>
      </c>
      <c r="Q87" s="202"/>
      <c r="R87" s="202"/>
      <c r="S87" s="6"/>
      <c r="T87" s="6"/>
      <c r="U87" s="6"/>
      <c r="V87" s="6"/>
      <c r="W87" s="6"/>
    </row>
    <row r="88" spans="1:23" x14ac:dyDescent="0.25">
      <c r="A88" s="6" t="s">
        <v>49</v>
      </c>
      <c r="Q88" s="202"/>
      <c r="R88" s="202"/>
      <c r="S88" s="6"/>
      <c r="T88" s="6"/>
      <c r="U88" s="6"/>
      <c r="V88" s="6"/>
      <c r="W88" s="6"/>
    </row>
    <row r="89" spans="1:23" x14ac:dyDescent="0.25">
      <c r="A89" s="6" t="s">
        <v>50</v>
      </c>
      <c r="Q89" s="202"/>
      <c r="R89" s="202"/>
      <c r="S89" s="6"/>
      <c r="T89" s="6"/>
      <c r="U89" s="6"/>
      <c r="V89" s="6"/>
      <c r="W89" s="6"/>
    </row>
    <row r="90" spans="1:23" x14ac:dyDescent="0.25">
      <c r="A90" s="6" t="s">
        <v>51</v>
      </c>
      <c r="Q90" s="202"/>
      <c r="R90" s="202"/>
      <c r="S90" s="6"/>
      <c r="T90" s="6"/>
      <c r="U90" s="6"/>
      <c r="V90" s="6"/>
      <c r="W90" s="6"/>
    </row>
    <row r="91" spans="1:23" x14ac:dyDescent="0.25">
      <c r="A91" s="6" t="s">
        <v>52</v>
      </c>
      <c r="Q91" s="202"/>
      <c r="R91" s="202"/>
      <c r="S91" s="6"/>
      <c r="T91" s="6"/>
      <c r="U91" s="6"/>
      <c r="V91" s="6"/>
      <c r="W91" s="6"/>
    </row>
    <row r="92" spans="1:23" x14ac:dyDescent="0.25">
      <c r="Q92" s="202"/>
      <c r="R92" s="202"/>
      <c r="S92" s="6"/>
      <c r="T92" s="6"/>
      <c r="U92" s="6"/>
      <c r="V92" s="6"/>
      <c r="W92" s="6"/>
    </row>
    <row r="93" spans="1:23" x14ac:dyDescent="0.25">
      <c r="A93" s="152"/>
      <c r="B93" s="6" t="s">
        <v>53</v>
      </c>
      <c r="Q93" s="202"/>
      <c r="R93" s="202"/>
      <c r="S93" s="6"/>
      <c r="T93" s="6"/>
      <c r="U93" s="6"/>
      <c r="V93" s="6"/>
      <c r="W93" s="6"/>
    </row>
    <row r="94" spans="1:23" x14ac:dyDescent="0.25">
      <c r="Q94" s="202"/>
      <c r="R94" s="202"/>
      <c r="S94" s="6"/>
      <c r="T94" s="6"/>
      <c r="U94" s="6"/>
      <c r="V94" s="6"/>
      <c r="W94" s="6"/>
    </row>
    <row r="95" spans="1:23" x14ac:dyDescent="0.25">
      <c r="B95" s="153" t="s">
        <v>54</v>
      </c>
      <c r="Q95" s="202"/>
      <c r="R95" s="202"/>
      <c r="S95" s="6"/>
      <c r="T95" s="6"/>
      <c r="U95" s="6"/>
      <c r="V95" s="6"/>
      <c r="W95" s="6"/>
    </row>
  </sheetData>
  <sheetProtection selectLockedCells="1"/>
  <mergeCells count="10">
    <mergeCell ref="B65:D65"/>
    <mergeCell ref="B71:D71"/>
    <mergeCell ref="A3:K3"/>
    <mergeCell ref="D14:O14"/>
    <mergeCell ref="F20:H20"/>
    <mergeCell ref="J20:L20"/>
    <mergeCell ref="N20:O20"/>
    <mergeCell ref="D21:D22"/>
    <mergeCell ref="N21:N22"/>
    <mergeCell ref="O21:O22"/>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2 D66 D23:D38 D48:D49 D40:D46 D51:D60">
      <formula1>"Monthly, per kWh, per kW"</formula1>
    </dataValidation>
    <dataValidation type="list" allowBlank="1" showInputMessage="1" showErrorMessage="1" sqref="E48:E49 E72 E66 E23:E38 E40:E46 E51:E60">
      <formula1>#REF!</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24929" r:id="rId4" name="Option Button 1">
              <controlPr defaultSize="0" autoFill="0" autoLine="0" autoPict="0">
                <anchor moveWithCells="1">
                  <from>
                    <xdr:col>1</xdr:col>
                    <xdr:colOff>944880</xdr:colOff>
                    <xdr:row>3</xdr:row>
                    <xdr:rowOff>182880</xdr:rowOff>
                  </from>
                  <to>
                    <xdr:col>1</xdr:col>
                    <xdr:colOff>1424940</xdr:colOff>
                    <xdr:row>4</xdr:row>
                    <xdr:rowOff>45720</xdr:rowOff>
                  </to>
                </anchor>
              </controlPr>
            </control>
          </mc:Choice>
        </mc:AlternateContent>
        <mc:AlternateContent xmlns:mc="http://schemas.openxmlformats.org/markup-compatibility/2006">
          <mc:Choice Requires="x14">
            <control shapeId="124930" r:id="rId5" name="Option Button 2">
              <controlPr defaultSize="0" autoFill="0" autoLine="0" autoPict="0">
                <anchor moveWithCells="1">
                  <from>
                    <xdr:col>1</xdr:col>
                    <xdr:colOff>1356360</xdr:colOff>
                    <xdr:row>3</xdr:row>
                    <xdr:rowOff>160020</xdr:rowOff>
                  </from>
                  <to>
                    <xdr:col>3</xdr:col>
                    <xdr:colOff>510540</xdr:colOff>
                    <xdr:row>4</xdr:row>
                    <xdr:rowOff>76200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W95"/>
  <sheetViews>
    <sheetView showGridLines="0" tabSelected="1" view="pageBreakPreview" zoomScale="90" zoomScaleNormal="85" zoomScaleSheetLayoutView="90" workbookViewId="0">
      <selection activeCell="K76" sqref="K76"/>
    </sheetView>
  </sheetViews>
  <sheetFormatPr defaultColWidth="9.109375" defaultRowHeight="13.2" x14ac:dyDescent="0.25"/>
  <cols>
    <col min="1" max="1" width="2.109375" style="6" customWidth="1"/>
    <col min="2" max="2" width="26.5546875" style="6" customWidth="1"/>
    <col min="3" max="3" width="1.33203125" style="6" customWidth="1"/>
    <col min="4" max="4" width="11.33203125" style="6" customWidth="1"/>
    <col min="5" max="5" width="1.33203125" style="6" customWidth="1"/>
    <col min="6" max="6" width="12.33203125" style="6" customWidth="1"/>
    <col min="7" max="7" width="7.44140625" style="6" bestFit="1" customWidth="1"/>
    <col min="8" max="8" width="8.88671875" style="6" bestFit="1" customWidth="1"/>
    <col min="9" max="9" width="2.88671875" style="6" customWidth="1"/>
    <col min="10" max="10" width="9.88671875" style="6" bestFit="1" customWidth="1"/>
    <col min="11" max="11" width="7.44140625" style="6" bestFit="1" customWidth="1"/>
    <col min="12" max="12" width="8.88671875" style="6" bestFit="1" customWidth="1"/>
    <col min="13" max="13" width="2.88671875" style="6" customWidth="1"/>
    <col min="14" max="14" width="9.21875" style="6" bestFit="1" customWidth="1"/>
    <col min="15" max="15" width="10" style="6" bestFit="1" customWidth="1"/>
    <col min="16" max="16" width="3.88671875" style="6" customWidth="1"/>
    <col min="17" max="17" width="2.88671875" style="203" customWidth="1"/>
    <col min="18" max="18" width="4.5546875" style="203" customWidth="1"/>
    <col min="19" max="19" width="2.88671875" style="203" customWidth="1"/>
    <col min="20" max="20" width="4.5546875" style="203" customWidth="1"/>
    <col min="21" max="21" width="2.88671875" style="203" customWidth="1"/>
    <col min="22" max="22" width="4.5546875" style="203" customWidth="1"/>
    <col min="23" max="23" width="2.88671875" style="203" customWidth="1"/>
    <col min="24" max="16384" width="9.109375" style="6"/>
  </cols>
  <sheetData>
    <row r="1" spans="1:23" s="2" customFormat="1" ht="15" customHeight="1" x14ac:dyDescent="0.25">
      <c r="A1" s="1"/>
      <c r="B1" s="1"/>
      <c r="C1" s="1"/>
      <c r="D1" s="1"/>
      <c r="E1" s="1"/>
      <c r="F1" s="1"/>
      <c r="G1" s="1"/>
      <c r="H1" s="1"/>
      <c r="I1" s="1"/>
      <c r="J1" s="1"/>
      <c r="K1" s="1"/>
      <c r="N1" s="163"/>
      <c r="O1" s="164"/>
      <c r="P1"/>
      <c r="Q1" s="203">
        <v>1</v>
      </c>
      <c r="R1" s="203"/>
      <c r="S1" s="203">
        <v>1</v>
      </c>
      <c r="T1" s="203"/>
      <c r="U1" s="203">
        <v>1</v>
      </c>
      <c r="V1" s="203"/>
      <c r="W1" s="203">
        <v>1</v>
      </c>
    </row>
    <row r="2" spans="1:23" s="2" customFormat="1" ht="15" customHeight="1" x14ac:dyDescent="0.3">
      <c r="A2" s="3"/>
      <c r="B2" s="3"/>
      <c r="C2" s="3"/>
      <c r="D2" s="3"/>
      <c r="E2" s="3"/>
      <c r="F2" s="3"/>
      <c r="G2" s="3"/>
      <c r="H2" s="3"/>
      <c r="I2" s="3"/>
      <c r="J2" s="3"/>
      <c r="K2" s="3"/>
      <c r="N2" s="163"/>
      <c r="O2" s="165"/>
      <c r="P2"/>
      <c r="Q2" s="203"/>
      <c r="R2" s="203"/>
      <c r="S2" s="203"/>
      <c r="T2" s="203"/>
      <c r="U2" s="203"/>
      <c r="V2" s="203"/>
      <c r="W2" s="203"/>
    </row>
    <row r="3" spans="1:23" s="2" customFormat="1" ht="15" customHeight="1" x14ac:dyDescent="0.3">
      <c r="A3" s="301"/>
      <c r="B3" s="301"/>
      <c r="C3" s="301"/>
      <c r="D3" s="301"/>
      <c r="E3" s="301"/>
      <c r="F3" s="301"/>
      <c r="G3" s="301"/>
      <c r="H3" s="301"/>
      <c r="I3" s="301"/>
      <c r="J3" s="301"/>
      <c r="K3" s="301"/>
      <c r="N3" s="163"/>
      <c r="O3" s="165"/>
      <c r="P3"/>
      <c r="Q3" s="203"/>
      <c r="R3" s="203"/>
      <c r="S3" s="203"/>
      <c r="T3" s="203"/>
      <c r="U3" s="203"/>
      <c r="V3" s="203"/>
      <c r="W3" s="203"/>
    </row>
    <row r="4" spans="1:23" s="2" customFormat="1" ht="15" customHeight="1" x14ac:dyDescent="0.3">
      <c r="A4" s="3"/>
      <c r="B4" s="3"/>
      <c r="C4" s="3"/>
      <c r="D4" s="3"/>
      <c r="E4" s="3"/>
      <c r="F4" s="3"/>
      <c r="G4" s="3"/>
      <c r="H4" s="3"/>
      <c r="I4" s="4"/>
      <c r="J4" s="4"/>
      <c r="K4" s="4"/>
      <c r="N4" s="163"/>
      <c r="O4" s="165"/>
      <c r="P4"/>
      <c r="Q4" s="203"/>
      <c r="R4" s="203"/>
      <c r="S4" s="203"/>
      <c r="T4" s="203"/>
      <c r="U4" s="203"/>
      <c r="V4" s="203"/>
      <c r="W4" s="203"/>
    </row>
    <row r="5" spans="1:23" s="2" customFormat="1" ht="15" customHeight="1" x14ac:dyDescent="0.3">
      <c r="C5" s="5"/>
      <c r="D5" s="5"/>
      <c r="E5" s="5"/>
      <c r="N5" s="163"/>
      <c r="O5" s="164"/>
      <c r="P5"/>
      <c r="Q5" s="203"/>
      <c r="R5" s="203"/>
      <c r="S5" s="203"/>
      <c r="T5" s="203"/>
      <c r="U5" s="203"/>
      <c r="V5" s="203"/>
      <c r="W5" s="203"/>
    </row>
    <row r="6" spans="1:23" s="2" customFormat="1" ht="9" customHeight="1" x14ac:dyDescent="0.25">
      <c r="N6" s="163"/>
      <c r="O6" s="164"/>
      <c r="P6"/>
      <c r="Q6" s="203"/>
      <c r="R6" s="203"/>
      <c r="S6" s="203"/>
      <c r="T6" s="203"/>
      <c r="U6" s="203"/>
      <c r="V6" s="203"/>
      <c r="W6" s="203"/>
    </row>
    <row r="7" spans="1:23" s="2" customFormat="1" x14ac:dyDescent="0.25">
      <c r="N7" s="163"/>
      <c r="O7" s="164"/>
      <c r="P7"/>
      <c r="Q7" s="203"/>
      <c r="R7" s="203"/>
      <c r="S7" s="203"/>
      <c r="T7" s="203"/>
      <c r="U7" s="203"/>
      <c r="V7" s="203"/>
      <c r="W7" s="203"/>
    </row>
    <row r="8" spans="1:23" s="2" customFormat="1" ht="15" customHeight="1" x14ac:dyDescent="0.25">
      <c r="N8" s="6"/>
      <c r="O8"/>
      <c r="P8"/>
      <c r="Q8" s="203"/>
      <c r="R8" s="203"/>
      <c r="S8" s="203"/>
      <c r="T8" s="203"/>
      <c r="U8" s="203"/>
      <c r="V8" s="203"/>
      <c r="W8" s="203"/>
    </row>
    <row r="9" spans="1:23" ht="7.5" customHeight="1" x14ac:dyDescent="0.25">
      <c r="L9"/>
      <c r="M9"/>
      <c r="N9"/>
      <c r="O9"/>
      <c r="P9"/>
    </row>
    <row r="10" spans="1:23" ht="18.75" customHeight="1" x14ac:dyDescent="0.3">
      <c r="C10" s="166"/>
      <c r="D10" s="166"/>
      <c r="E10" s="166"/>
      <c r="F10" s="166" t="s">
        <v>134</v>
      </c>
      <c r="G10" s="166"/>
      <c r="H10" s="166"/>
      <c r="I10" s="166"/>
      <c r="J10" s="166"/>
      <c r="K10" s="166"/>
      <c r="L10" s="166"/>
      <c r="M10" s="166"/>
      <c r="N10" s="166"/>
      <c r="O10" s="166"/>
      <c r="P10"/>
    </row>
    <row r="11" spans="1:23" ht="18.75" customHeight="1" x14ac:dyDescent="0.3">
      <c r="C11" s="166"/>
      <c r="D11" s="166"/>
      <c r="E11" s="166"/>
      <c r="F11" s="166" t="s">
        <v>0</v>
      </c>
      <c r="G11" s="166"/>
      <c r="H11" s="166"/>
      <c r="I11" s="166"/>
      <c r="J11" s="166"/>
      <c r="K11" s="166"/>
      <c r="L11" s="166"/>
      <c r="M11" s="166"/>
      <c r="N11" s="166"/>
      <c r="O11" s="166"/>
      <c r="P11"/>
    </row>
    <row r="12" spans="1:23" ht="7.5" customHeight="1" x14ac:dyDescent="0.25">
      <c r="L12"/>
      <c r="M12"/>
      <c r="N12"/>
      <c r="O12"/>
      <c r="P12"/>
    </row>
    <row r="13" spans="1:23" ht="7.5" customHeight="1" x14ac:dyDescent="0.25">
      <c r="L13"/>
      <c r="M13"/>
      <c r="N13"/>
      <c r="O13"/>
      <c r="P13"/>
    </row>
    <row r="14" spans="1:23" ht="15.6" x14ac:dyDescent="0.25">
      <c r="B14" s="7" t="s">
        <v>1</v>
      </c>
      <c r="D14" s="302" t="s">
        <v>2</v>
      </c>
      <c r="E14" s="302"/>
      <c r="F14" s="302"/>
      <c r="G14" s="302"/>
      <c r="H14" s="302"/>
      <c r="I14" s="302"/>
      <c r="J14" s="302"/>
      <c r="K14" s="302"/>
      <c r="L14" s="302"/>
      <c r="M14" s="302"/>
      <c r="N14" s="302"/>
      <c r="O14" s="302"/>
      <c r="P14" s="169"/>
    </row>
    <row r="15" spans="1:23" ht="7.5" customHeight="1" x14ac:dyDescent="0.3">
      <c r="B15" s="8"/>
      <c r="D15" s="9"/>
      <c r="E15" s="9"/>
      <c r="F15" s="9"/>
      <c r="G15" s="9"/>
      <c r="H15" s="9"/>
      <c r="I15" s="9"/>
      <c r="J15" s="9"/>
      <c r="K15" s="9"/>
      <c r="L15" s="9"/>
      <c r="M15" s="9"/>
      <c r="N15" s="9"/>
      <c r="O15" s="9"/>
    </row>
    <row r="16" spans="1:23" ht="15.6" x14ac:dyDescent="0.3">
      <c r="B16" s="7" t="s">
        <v>3</v>
      </c>
      <c r="D16" s="10" t="s">
        <v>4</v>
      </c>
      <c r="E16" s="9"/>
      <c r="F16" s="9"/>
      <c r="G16" s="9"/>
      <c r="H16" s="9"/>
      <c r="I16" s="9"/>
      <c r="J16" s="9"/>
      <c r="K16" s="9"/>
      <c r="L16" s="9"/>
      <c r="M16" s="9"/>
      <c r="N16" s="9"/>
      <c r="O16" s="9"/>
    </row>
    <row r="17" spans="2:23" ht="15.6" x14ac:dyDescent="0.3">
      <c r="B17" s="8"/>
      <c r="D17" s="9"/>
      <c r="E17" s="9"/>
      <c r="F17" s="9"/>
      <c r="G17" s="9"/>
      <c r="H17" s="9"/>
      <c r="I17" s="9"/>
      <c r="J17" s="9"/>
      <c r="K17" s="9"/>
      <c r="L17" s="9"/>
      <c r="M17" s="9"/>
      <c r="N17" s="9"/>
      <c r="O17" s="9"/>
    </row>
    <row r="18" spans="2:23" x14ac:dyDescent="0.25">
      <c r="B18" s="11"/>
      <c r="D18" s="12" t="s">
        <v>5</v>
      </c>
      <c r="E18" s="12"/>
      <c r="F18" s="13">
        <v>800</v>
      </c>
      <c r="G18" s="12" t="s">
        <v>6</v>
      </c>
    </row>
    <row r="19" spans="2:23" x14ac:dyDescent="0.25">
      <c r="B19" s="11"/>
    </row>
    <row r="20" spans="2:23" x14ac:dyDescent="0.25">
      <c r="B20" s="11"/>
      <c r="D20" s="14"/>
      <c r="E20" s="14"/>
      <c r="F20" s="303" t="s">
        <v>7</v>
      </c>
      <c r="G20" s="304"/>
      <c r="H20" s="305"/>
      <c r="J20" s="303" t="s">
        <v>135</v>
      </c>
      <c r="K20" s="304"/>
      <c r="L20" s="305"/>
      <c r="N20" s="303" t="s">
        <v>8</v>
      </c>
      <c r="O20" s="305"/>
    </row>
    <row r="21" spans="2:23" x14ac:dyDescent="0.25">
      <c r="B21" s="11"/>
      <c r="D21" s="295" t="s">
        <v>9</v>
      </c>
      <c r="E21" s="15"/>
      <c r="F21" s="16" t="s">
        <v>10</v>
      </c>
      <c r="G21" s="16" t="s">
        <v>11</v>
      </c>
      <c r="H21" s="17" t="s">
        <v>12</v>
      </c>
      <c r="J21" s="16" t="s">
        <v>10</v>
      </c>
      <c r="K21" s="18" t="s">
        <v>11</v>
      </c>
      <c r="L21" s="17" t="s">
        <v>12</v>
      </c>
      <c r="N21" s="297" t="s">
        <v>13</v>
      </c>
      <c r="O21" s="299" t="s">
        <v>14</v>
      </c>
    </row>
    <row r="22" spans="2:23" x14ac:dyDescent="0.25">
      <c r="B22" s="11"/>
      <c r="D22" s="296"/>
      <c r="E22" s="15"/>
      <c r="F22" s="19" t="s">
        <v>15</v>
      </c>
      <c r="G22" s="19"/>
      <c r="H22" s="20" t="s">
        <v>15</v>
      </c>
      <c r="J22" s="19" t="s">
        <v>15</v>
      </c>
      <c r="K22" s="20"/>
      <c r="L22" s="20" t="s">
        <v>15</v>
      </c>
      <c r="N22" s="298"/>
      <c r="O22" s="300"/>
    </row>
    <row r="23" spans="2:23" x14ac:dyDescent="0.25">
      <c r="B23" s="21" t="s">
        <v>16</v>
      </c>
      <c r="C23" s="21"/>
      <c r="D23" s="22" t="s">
        <v>17</v>
      </c>
      <c r="E23" s="23"/>
      <c r="F23" s="24">
        <f>+'Res (100)'!F23</f>
        <v>16.600000000000001</v>
      </c>
      <c r="G23" s="25">
        <v>1</v>
      </c>
      <c r="H23" s="26">
        <f>G23*F23</f>
        <v>16.600000000000001</v>
      </c>
      <c r="I23" s="27"/>
      <c r="J23" s="28">
        <f>+'Res (100)'!J23</f>
        <v>20.51</v>
      </c>
      <c r="K23" s="29">
        <v>1</v>
      </c>
      <c r="L23" s="26">
        <f>K23*J23</f>
        <v>20.51</v>
      </c>
      <c r="M23" s="27"/>
      <c r="N23" s="30">
        <f>L23-H23</f>
        <v>3.91</v>
      </c>
      <c r="O23" s="31">
        <f>IF((H23)=0,"",(N23/H23))</f>
        <v>0.23554216867469879</v>
      </c>
      <c r="Q23" s="107"/>
      <c r="S23" s="107"/>
      <c r="U23" s="107"/>
      <c r="W23" s="107"/>
    </row>
    <row r="24" spans="2:23" x14ac:dyDescent="0.25">
      <c r="B24" s="21" t="s">
        <v>18</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5">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5">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5">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5">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5">
      <c r="B29" s="21" t="s">
        <v>19</v>
      </c>
      <c r="C29" s="21"/>
      <c r="D29" s="22" t="s">
        <v>20</v>
      </c>
      <c r="E29" s="23"/>
      <c r="F29" s="24">
        <f>+'Res (100)'!F29</f>
        <v>1.5100000000000001E-2</v>
      </c>
      <c r="G29" s="25">
        <f>$F$18</f>
        <v>800</v>
      </c>
      <c r="H29" s="26">
        <f t="shared" si="0"/>
        <v>12.08</v>
      </c>
      <c r="I29" s="27"/>
      <c r="J29" s="28">
        <f>+'Res (100)'!J29</f>
        <v>1.0500000000000001E-2</v>
      </c>
      <c r="K29" s="25">
        <f>$F$18</f>
        <v>800</v>
      </c>
      <c r="L29" s="26">
        <f t="shared" si="1"/>
        <v>8.4</v>
      </c>
      <c r="M29" s="27"/>
      <c r="N29" s="30">
        <f t="shared" si="2"/>
        <v>-3.6799999999999997</v>
      </c>
      <c r="O29" s="31">
        <f t="shared" si="3"/>
        <v>-0.30463576158940397</v>
      </c>
      <c r="Q29" s="107"/>
      <c r="S29" s="107"/>
      <c r="U29" s="107"/>
      <c r="W29" s="107"/>
    </row>
    <row r="30" spans="2:23" x14ac:dyDescent="0.25">
      <c r="B30" s="21" t="s">
        <v>21</v>
      </c>
      <c r="C30" s="21"/>
      <c r="D30" s="22"/>
      <c r="E30" s="23"/>
      <c r="F30" s="24"/>
      <c r="G30" s="25">
        <f t="shared" ref="G30" si="4">$F$18</f>
        <v>800</v>
      </c>
      <c r="H30" s="26">
        <f t="shared" si="0"/>
        <v>0</v>
      </c>
      <c r="I30" s="27"/>
      <c r="J30" s="28"/>
      <c r="K30" s="25">
        <f t="shared" ref="K30:K38" si="5">$F$18</f>
        <v>800</v>
      </c>
      <c r="L30" s="26">
        <f t="shared" si="1"/>
        <v>0</v>
      </c>
      <c r="M30" s="27"/>
      <c r="N30" s="30">
        <f t="shared" si="2"/>
        <v>0</v>
      </c>
      <c r="O30" s="31" t="str">
        <f t="shared" si="3"/>
        <v/>
      </c>
      <c r="Q30" s="107"/>
      <c r="S30" s="107"/>
      <c r="U30" s="107"/>
      <c r="W30" s="107"/>
    </row>
    <row r="31" spans="2:23" x14ac:dyDescent="0.25">
      <c r="B31" s="21" t="s">
        <v>22</v>
      </c>
      <c r="C31" s="21"/>
      <c r="D31" s="22" t="s">
        <v>20</v>
      </c>
      <c r="E31" s="23"/>
      <c r="F31" s="50">
        <f>+'Res (100)'!F31</f>
        <v>0</v>
      </c>
      <c r="G31" s="25">
        <f>$F$18</f>
        <v>800</v>
      </c>
      <c r="H31" s="26">
        <f>G31*F31</f>
        <v>0</v>
      </c>
      <c r="I31" s="27"/>
      <c r="J31" s="52">
        <f>+'Res (100)'!J31</f>
        <v>0</v>
      </c>
      <c r="K31" s="25">
        <f t="shared" si="5"/>
        <v>800</v>
      </c>
      <c r="L31" s="26">
        <f t="shared" si="1"/>
        <v>0</v>
      </c>
      <c r="M31" s="27"/>
      <c r="N31" s="30">
        <f t="shared" si="2"/>
        <v>0</v>
      </c>
      <c r="O31" s="31" t="str">
        <f t="shared" si="3"/>
        <v/>
      </c>
      <c r="Q31" s="107"/>
      <c r="S31" s="107"/>
      <c r="U31" s="107"/>
      <c r="W31" s="107"/>
    </row>
    <row r="32" spans="2:23" x14ac:dyDescent="0.25">
      <c r="B32" s="33"/>
      <c r="C32" s="21"/>
      <c r="D32" s="22"/>
      <c r="E32" s="23"/>
      <c r="F32" s="24"/>
      <c r="G32" s="25">
        <f t="shared" ref="G32:G38" si="6">$F$18</f>
        <v>800</v>
      </c>
      <c r="H32" s="26">
        <f t="shared" si="0"/>
        <v>0</v>
      </c>
      <c r="I32" s="27"/>
      <c r="J32" s="28"/>
      <c r="K32" s="25">
        <f t="shared" si="5"/>
        <v>800</v>
      </c>
      <c r="L32" s="26">
        <f t="shared" si="1"/>
        <v>0</v>
      </c>
      <c r="M32" s="27"/>
      <c r="N32" s="30">
        <f t="shared" si="2"/>
        <v>0</v>
      </c>
      <c r="O32" s="31" t="str">
        <f t="shared" si="3"/>
        <v/>
      </c>
      <c r="Q32" s="107"/>
      <c r="S32" s="107"/>
      <c r="U32" s="107"/>
      <c r="W32" s="107"/>
    </row>
    <row r="33" spans="2:23" x14ac:dyDescent="0.25">
      <c r="B33" s="33"/>
      <c r="C33" s="21"/>
      <c r="D33" s="22"/>
      <c r="E33" s="23"/>
      <c r="F33" s="24"/>
      <c r="G33" s="25">
        <f t="shared" si="6"/>
        <v>800</v>
      </c>
      <c r="H33" s="26">
        <f t="shared" si="0"/>
        <v>0</v>
      </c>
      <c r="I33" s="27"/>
      <c r="J33" s="28"/>
      <c r="K33" s="25">
        <f t="shared" si="5"/>
        <v>800</v>
      </c>
      <c r="L33" s="26">
        <f t="shared" si="1"/>
        <v>0</v>
      </c>
      <c r="M33" s="27"/>
      <c r="N33" s="30">
        <f t="shared" si="2"/>
        <v>0</v>
      </c>
      <c r="O33" s="31" t="str">
        <f t="shared" si="3"/>
        <v/>
      </c>
      <c r="Q33" s="107"/>
      <c r="S33" s="107"/>
      <c r="U33" s="107"/>
      <c r="W33" s="107"/>
    </row>
    <row r="34" spans="2:23" x14ac:dyDescent="0.25">
      <c r="B34" s="33"/>
      <c r="C34" s="21"/>
      <c r="D34" s="22"/>
      <c r="E34" s="23"/>
      <c r="F34" s="24"/>
      <c r="G34" s="25">
        <f t="shared" si="6"/>
        <v>800</v>
      </c>
      <c r="H34" s="26">
        <f t="shared" si="0"/>
        <v>0</v>
      </c>
      <c r="I34" s="27"/>
      <c r="J34" s="28"/>
      <c r="K34" s="25">
        <f t="shared" si="5"/>
        <v>800</v>
      </c>
      <c r="L34" s="26">
        <f t="shared" si="1"/>
        <v>0</v>
      </c>
      <c r="M34" s="27"/>
      <c r="N34" s="30">
        <f t="shared" si="2"/>
        <v>0</v>
      </c>
      <c r="O34" s="31" t="str">
        <f t="shared" si="3"/>
        <v/>
      </c>
      <c r="Q34" s="107"/>
      <c r="S34" s="107"/>
      <c r="U34" s="107"/>
      <c r="W34" s="107"/>
    </row>
    <row r="35" spans="2:23" x14ac:dyDescent="0.25">
      <c r="B35" s="33"/>
      <c r="C35" s="21"/>
      <c r="D35" s="22"/>
      <c r="E35" s="23"/>
      <c r="F35" s="24"/>
      <c r="G35" s="25">
        <f t="shared" si="6"/>
        <v>800</v>
      </c>
      <c r="H35" s="26">
        <f t="shared" si="0"/>
        <v>0</v>
      </c>
      <c r="I35" s="27"/>
      <c r="J35" s="28"/>
      <c r="K35" s="25">
        <f t="shared" si="5"/>
        <v>800</v>
      </c>
      <c r="L35" s="26">
        <f t="shared" si="1"/>
        <v>0</v>
      </c>
      <c r="M35" s="27"/>
      <c r="N35" s="30">
        <f t="shared" si="2"/>
        <v>0</v>
      </c>
      <c r="O35" s="31" t="str">
        <f t="shared" si="3"/>
        <v/>
      </c>
      <c r="Q35" s="107"/>
      <c r="S35" s="107"/>
      <c r="U35" s="107"/>
      <c r="W35" s="107"/>
    </row>
    <row r="36" spans="2:23" x14ac:dyDescent="0.25">
      <c r="B36" s="33"/>
      <c r="C36" s="21"/>
      <c r="D36" s="22"/>
      <c r="E36" s="23"/>
      <c r="F36" s="24"/>
      <c r="G36" s="25">
        <f t="shared" si="6"/>
        <v>800</v>
      </c>
      <c r="H36" s="26">
        <f t="shared" si="0"/>
        <v>0</v>
      </c>
      <c r="I36" s="27"/>
      <c r="J36" s="28"/>
      <c r="K36" s="25">
        <f t="shared" si="5"/>
        <v>800</v>
      </c>
      <c r="L36" s="26">
        <f t="shared" si="1"/>
        <v>0</v>
      </c>
      <c r="M36" s="27"/>
      <c r="N36" s="30">
        <f t="shared" si="2"/>
        <v>0</v>
      </c>
      <c r="O36" s="31" t="str">
        <f t="shared" si="3"/>
        <v/>
      </c>
      <c r="Q36" s="107"/>
      <c r="S36" s="107"/>
      <c r="U36" s="107"/>
      <c r="W36" s="107"/>
    </row>
    <row r="37" spans="2:23" x14ac:dyDescent="0.25">
      <c r="B37" s="33"/>
      <c r="C37" s="21"/>
      <c r="D37" s="22"/>
      <c r="E37" s="23"/>
      <c r="F37" s="24"/>
      <c r="G37" s="25">
        <f t="shared" si="6"/>
        <v>800</v>
      </c>
      <c r="H37" s="26">
        <f t="shared" si="0"/>
        <v>0</v>
      </c>
      <c r="I37" s="27"/>
      <c r="J37" s="28"/>
      <c r="K37" s="25">
        <f t="shared" si="5"/>
        <v>800</v>
      </c>
      <c r="L37" s="26">
        <f t="shared" si="1"/>
        <v>0</v>
      </c>
      <c r="M37" s="27"/>
      <c r="N37" s="30">
        <f t="shared" si="2"/>
        <v>0</v>
      </c>
      <c r="O37" s="31" t="str">
        <f t="shared" si="3"/>
        <v/>
      </c>
      <c r="Q37" s="107"/>
      <c r="S37" s="107"/>
      <c r="U37" s="107"/>
      <c r="W37" s="107"/>
    </row>
    <row r="38" spans="2:23" x14ac:dyDescent="0.25">
      <c r="B38" s="33"/>
      <c r="C38" s="21"/>
      <c r="D38" s="22"/>
      <c r="E38" s="23"/>
      <c r="F38" s="24"/>
      <c r="G38" s="25">
        <f t="shared" si="6"/>
        <v>800</v>
      </c>
      <c r="H38" s="26">
        <f t="shared" si="0"/>
        <v>0</v>
      </c>
      <c r="I38" s="27"/>
      <c r="J38" s="28"/>
      <c r="K38" s="25">
        <f t="shared" si="5"/>
        <v>800</v>
      </c>
      <c r="L38" s="26">
        <f t="shared" si="1"/>
        <v>0</v>
      </c>
      <c r="M38" s="27"/>
      <c r="N38" s="30">
        <f t="shared" si="2"/>
        <v>0</v>
      </c>
      <c r="O38" s="31" t="str">
        <f t="shared" si="3"/>
        <v/>
      </c>
      <c r="Q38" s="107"/>
      <c r="S38" s="107"/>
      <c r="U38" s="107"/>
      <c r="W38" s="107"/>
    </row>
    <row r="39" spans="2:23" s="45" customFormat="1" x14ac:dyDescent="0.25">
      <c r="B39" s="34" t="s">
        <v>23</v>
      </c>
      <c r="C39" s="35"/>
      <c r="D39" s="36"/>
      <c r="E39" s="35"/>
      <c r="F39" s="37"/>
      <c r="G39" s="38"/>
      <c r="H39" s="39">
        <f>SUM(H23:H38)</f>
        <v>28.68</v>
      </c>
      <c r="I39" s="40"/>
      <c r="J39" s="41"/>
      <c r="K39" s="42"/>
      <c r="L39" s="39">
        <f>SUM(L23:L38)</f>
        <v>28.910000000000004</v>
      </c>
      <c r="M39" s="40"/>
      <c r="N39" s="43">
        <f t="shared" si="2"/>
        <v>0.23000000000000398</v>
      </c>
      <c r="O39" s="44">
        <f t="shared" si="3"/>
        <v>8.0195258019527191E-3</v>
      </c>
      <c r="Q39" s="107"/>
      <c r="R39" s="203"/>
      <c r="S39" s="107"/>
      <c r="T39" s="203"/>
      <c r="U39" s="107"/>
      <c r="V39" s="203"/>
      <c r="W39" s="107"/>
    </row>
    <row r="40" spans="2:23" ht="26.4" x14ac:dyDescent="0.25">
      <c r="B40" s="46" t="str">
        <f>+'Res (100)'!B40</f>
        <v>Deferral/Variance Account Disposition Rate Rider Group 1</v>
      </c>
      <c r="C40" s="21"/>
      <c r="D40" s="22" t="s">
        <v>20</v>
      </c>
      <c r="E40" s="23"/>
      <c r="F40" s="24">
        <f>'Res (100)'!F40</f>
        <v>-1E-4</v>
      </c>
      <c r="G40" s="25">
        <f>$F$18</f>
        <v>800</v>
      </c>
      <c r="H40" s="26">
        <f>G40*F40</f>
        <v>-0.08</v>
      </c>
      <c r="I40" s="27"/>
      <c r="J40" s="28">
        <f>+'Res (100)'!J40</f>
        <v>-4.0000000000000002E-4</v>
      </c>
      <c r="K40" s="25">
        <f>$F$18</f>
        <v>800</v>
      </c>
      <c r="L40" s="26">
        <f>K40*J40</f>
        <v>-0.32</v>
      </c>
      <c r="M40" s="27"/>
      <c r="N40" s="30">
        <f>L40-H40</f>
        <v>-0.24</v>
      </c>
      <c r="O40" s="31">
        <f>IF((H40)=0,"",(N40/H40))</f>
        <v>3</v>
      </c>
      <c r="Q40" s="107"/>
      <c r="S40" s="107"/>
      <c r="U40" s="107"/>
      <c r="W40" s="107"/>
    </row>
    <row r="41" spans="2:23" ht="39.6" x14ac:dyDescent="0.25">
      <c r="B41" s="154" t="s">
        <v>106</v>
      </c>
      <c r="C41" s="21"/>
      <c r="D41" s="22" t="s">
        <v>17</v>
      </c>
      <c r="E41" s="23"/>
      <c r="F41" s="24">
        <f>'Res (100)'!F41</f>
        <v>0.02</v>
      </c>
      <c r="G41" s="25">
        <v>1</v>
      </c>
      <c r="H41" s="26">
        <f t="shared" ref="H41:H43" si="7">G41*F41</f>
        <v>0.02</v>
      </c>
      <c r="I41" s="47"/>
      <c r="J41" s="28">
        <f>+'Res (100)'!J41</f>
        <v>0</v>
      </c>
      <c r="K41" s="25">
        <v>1</v>
      </c>
      <c r="L41" s="26">
        <f t="shared" ref="L41:L45" si="8">K41*J41</f>
        <v>0</v>
      </c>
      <c r="M41" s="48"/>
      <c r="N41" s="30">
        <f t="shared" ref="N41:N45" si="9">L41-H41</f>
        <v>-0.02</v>
      </c>
      <c r="O41" s="31">
        <f t="shared" ref="O41:O62" si="10">IF((H41)=0,"",(N41/H41))</f>
        <v>-1</v>
      </c>
      <c r="Q41" s="107"/>
      <c r="S41" s="107"/>
      <c r="U41" s="107"/>
      <c r="W41" s="107"/>
    </row>
    <row r="42" spans="2:23" ht="39.6" x14ac:dyDescent="0.25">
      <c r="B42" s="154" t="s">
        <v>106</v>
      </c>
      <c r="C42" s="21"/>
      <c r="D42" s="22" t="s">
        <v>20</v>
      </c>
      <c r="E42" s="23"/>
      <c r="F42" s="24">
        <f>'Res (100)'!F42</f>
        <v>-2.3E-3</v>
      </c>
      <c r="G42" s="25">
        <f t="shared" ref="G42:G43" si="11">$F$18</f>
        <v>800</v>
      </c>
      <c r="H42" s="26">
        <f t="shared" si="7"/>
        <v>-1.8399999999999999</v>
      </c>
      <c r="I42" s="47"/>
      <c r="J42" s="28">
        <f>+'Res (100)'!J42</f>
        <v>-8.0000000000000004E-4</v>
      </c>
      <c r="K42" s="25">
        <f t="shared" ref="K42:K43" si="12">$F$18</f>
        <v>800</v>
      </c>
      <c r="L42" s="26">
        <f t="shared" si="8"/>
        <v>-0.64</v>
      </c>
      <c r="M42" s="48"/>
      <c r="N42" s="30">
        <f t="shared" si="9"/>
        <v>1.1999999999999997</v>
      </c>
      <c r="O42" s="31">
        <f t="shared" si="10"/>
        <v>-0.65217391304347816</v>
      </c>
      <c r="Q42" s="107"/>
      <c r="S42" s="107"/>
      <c r="U42" s="107"/>
      <c r="W42" s="107"/>
    </row>
    <row r="43" spans="2:23" ht="39.6" x14ac:dyDescent="0.25">
      <c r="B43" s="46" t="s">
        <v>125</v>
      </c>
      <c r="C43" s="21"/>
      <c r="D43" s="22" t="s">
        <v>20</v>
      </c>
      <c r="E43" s="23"/>
      <c r="F43" s="24">
        <f>'Res (100)'!F43</f>
        <v>2.7E-4</v>
      </c>
      <c r="G43" s="25">
        <f t="shared" si="11"/>
        <v>800</v>
      </c>
      <c r="H43" s="26">
        <f t="shared" si="7"/>
        <v>0.216</v>
      </c>
      <c r="I43" s="47"/>
      <c r="J43" s="223">
        <f>+'Res (100)'!J43</f>
        <v>0</v>
      </c>
      <c r="K43" s="25">
        <f t="shared" si="12"/>
        <v>800</v>
      </c>
      <c r="L43" s="26">
        <f t="shared" si="8"/>
        <v>0</v>
      </c>
      <c r="M43" s="48"/>
      <c r="N43" s="30">
        <f t="shared" si="9"/>
        <v>-0.216</v>
      </c>
      <c r="O43" s="31">
        <f t="shared" si="10"/>
        <v>-1</v>
      </c>
      <c r="Q43" s="107"/>
      <c r="S43" s="107"/>
      <c r="U43" s="107"/>
      <c r="W43" s="107"/>
    </row>
    <row r="44" spans="2:23" x14ac:dyDescent="0.25">
      <c r="B44" s="49" t="s">
        <v>25</v>
      </c>
      <c r="C44" s="21"/>
      <c r="D44" s="22" t="s">
        <v>20</v>
      </c>
      <c r="E44" s="23"/>
      <c r="F44" s="50">
        <f>'Res (100)'!F44</f>
        <v>6.9999999999999994E-5</v>
      </c>
      <c r="G44" s="51">
        <f>$F$18*(1+F74)</f>
        <v>826.80000000000007</v>
      </c>
      <c r="H44" s="26">
        <f>G44*F44</f>
        <v>5.7875999999999997E-2</v>
      </c>
      <c r="I44" s="27"/>
      <c r="J44" s="52">
        <f>'Proposed Rates'!E126</f>
        <v>6.0000000000000002E-5</v>
      </c>
      <c r="K44" s="51">
        <f>$F$18*(1+J74)</f>
        <v>826.80000000000007</v>
      </c>
      <c r="L44" s="26">
        <f>K44*J44</f>
        <v>4.9608000000000006E-2</v>
      </c>
      <c r="M44" s="27"/>
      <c r="N44" s="30">
        <f>L44-H44</f>
        <v>-8.2679999999999906E-3</v>
      </c>
      <c r="O44" s="31">
        <f>IF((H44)=0,"",(N44/H44))</f>
        <v>-0.14285714285714271</v>
      </c>
      <c r="Q44" s="107"/>
      <c r="S44" s="107"/>
      <c r="U44" s="107"/>
      <c r="W44" s="107"/>
    </row>
    <row r="45" spans="2:23" x14ac:dyDescent="0.25">
      <c r="B45" s="49" t="s">
        <v>26</v>
      </c>
      <c r="C45" s="21"/>
      <c r="D45" s="22"/>
      <c r="E45" s="23"/>
      <c r="F45" s="53">
        <f>IF(ISBLANK(D16)=TRUE, 0, IF(D16="TOU", 0.65*$F$55+0.17*$F$56+0.18*$F$57, IF(AND(D16="non-TOU", G59&gt;0), F59,F58)))</f>
        <v>8.2160000000000011E-2</v>
      </c>
      <c r="G45" s="54">
        <f>$F$18*(1+$F$74)-$F$18</f>
        <v>26.800000000000068</v>
      </c>
      <c r="H45" s="26">
        <f>G45*F45</f>
        <v>2.2018880000000061</v>
      </c>
      <c r="I45" s="27"/>
      <c r="J45" s="55">
        <f>0.65*$J$55+0.17*$J$56+0.18*$J$57</f>
        <v>8.2160000000000011E-2</v>
      </c>
      <c r="K45" s="54">
        <f>$F$18*(1+$J$74)-$F$18</f>
        <v>26.800000000000068</v>
      </c>
      <c r="L45" s="26">
        <f t="shared" si="8"/>
        <v>2.2018880000000061</v>
      </c>
      <c r="M45" s="27"/>
      <c r="N45" s="30">
        <f t="shared" si="9"/>
        <v>0</v>
      </c>
      <c r="O45" s="31">
        <f t="shared" si="10"/>
        <v>0</v>
      </c>
      <c r="Q45" s="107"/>
      <c r="S45" s="107"/>
      <c r="U45" s="107"/>
      <c r="W45" s="107"/>
    </row>
    <row r="46" spans="2:23" x14ac:dyDescent="0.25">
      <c r="B46" s="49" t="s">
        <v>27</v>
      </c>
      <c r="C46" s="21"/>
      <c r="D46" s="22" t="s">
        <v>17</v>
      </c>
      <c r="E46" s="23"/>
      <c r="F46" s="53">
        <f>'Res (100)'!F46</f>
        <v>0.79</v>
      </c>
      <c r="G46" s="25">
        <v>1</v>
      </c>
      <c r="H46" s="26">
        <f>G46*F46</f>
        <v>0.79</v>
      </c>
      <c r="I46" s="27"/>
      <c r="J46" s="53">
        <f>'Proposed Rates'!E141</f>
        <v>0.79</v>
      </c>
      <c r="K46" s="25">
        <v>1</v>
      </c>
      <c r="L46" s="26">
        <f>K46*J46</f>
        <v>0.79</v>
      </c>
      <c r="M46" s="27"/>
      <c r="N46" s="30">
        <f>L46-H46</f>
        <v>0</v>
      </c>
      <c r="O46" s="31">
        <f t="shared" si="10"/>
        <v>0</v>
      </c>
      <c r="Q46" s="107"/>
      <c r="S46" s="107"/>
      <c r="U46" s="107"/>
      <c r="W46" s="107"/>
    </row>
    <row r="47" spans="2:23" ht="26.4" x14ac:dyDescent="0.25">
      <c r="B47" s="56" t="s">
        <v>28</v>
      </c>
      <c r="C47" s="57"/>
      <c r="D47" s="57"/>
      <c r="E47" s="57"/>
      <c r="F47" s="58"/>
      <c r="G47" s="59"/>
      <c r="H47" s="60">
        <f>SUM(H40:H46)+H39</f>
        <v>30.045764000000005</v>
      </c>
      <c r="I47" s="40"/>
      <c r="J47" s="59"/>
      <c r="K47" s="61"/>
      <c r="L47" s="60">
        <f>SUM(L40:L46)+L39</f>
        <v>30.991496000000009</v>
      </c>
      <c r="M47" s="40"/>
      <c r="N47" s="43">
        <f t="shared" ref="N47:N65" si="13">L47-H47</f>
        <v>0.94573200000000313</v>
      </c>
      <c r="O47" s="44">
        <f t="shared" si="10"/>
        <v>3.1476383825686807E-2</v>
      </c>
      <c r="Q47" s="107"/>
      <c r="S47" s="107"/>
      <c r="U47" s="107"/>
      <c r="W47" s="107"/>
    </row>
    <row r="48" spans="2:23" x14ac:dyDescent="0.25">
      <c r="B48" s="27" t="s">
        <v>29</v>
      </c>
      <c r="C48" s="27"/>
      <c r="D48" s="62" t="s">
        <v>20</v>
      </c>
      <c r="E48" s="63"/>
      <c r="F48" s="28">
        <f>'Res (100)'!F48</f>
        <v>7.4000000000000003E-3</v>
      </c>
      <c r="G48" s="64">
        <f>F18*(1+F74)</f>
        <v>826.80000000000007</v>
      </c>
      <c r="H48" s="26">
        <f>G48*F48</f>
        <v>6.1183200000000006</v>
      </c>
      <c r="I48" s="27"/>
      <c r="J48" s="28">
        <f>'Res (100)'!J48</f>
        <v>7.4999999999999997E-3</v>
      </c>
      <c r="K48" s="65">
        <f>F18*(1+J74)</f>
        <v>826.80000000000007</v>
      </c>
      <c r="L48" s="26">
        <f>K48*J48</f>
        <v>6.2010000000000005</v>
      </c>
      <c r="M48" s="27"/>
      <c r="N48" s="30">
        <f t="shared" si="13"/>
        <v>8.2679999999999865E-2</v>
      </c>
      <c r="O48" s="31">
        <f t="shared" si="10"/>
        <v>1.351351351351349E-2</v>
      </c>
      <c r="Q48" s="107"/>
      <c r="S48" s="107"/>
      <c r="U48" s="107"/>
      <c r="W48" s="107"/>
    </row>
    <row r="49" spans="2:23" ht="26.4" x14ac:dyDescent="0.25">
      <c r="B49" s="66" t="s">
        <v>30</v>
      </c>
      <c r="C49" s="27"/>
      <c r="D49" s="62" t="s">
        <v>20</v>
      </c>
      <c r="E49" s="63"/>
      <c r="F49" s="28">
        <f>'Res (100)'!F49</f>
        <v>4.7000000000000002E-3</v>
      </c>
      <c r="G49" s="64">
        <f>G48</f>
        <v>826.80000000000007</v>
      </c>
      <c r="H49" s="26">
        <f>G49*F49</f>
        <v>3.8859600000000003</v>
      </c>
      <c r="I49" s="27"/>
      <c r="J49" s="28">
        <f>'Res (100)'!J49</f>
        <v>4.7999999999999996E-3</v>
      </c>
      <c r="K49" s="65">
        <f>K48</f>
        <v>826.80000000000007</v>
      </c>
      <c r="L49" s="26">
        <f>K49*J49</f>
        <v>3.9686400000000002</v>
      </c>
      <c r="M49" s="27"/>
      <c r="N49" s="30">
        <f t="shared" si="13"/>
        <v>8.2679999999999865E-2</v>
      </c>
      <c r="O49" s="31">
        <f t="shared" si="10"/>
        <v>2.1276595744680816E-2</v>
      </c>
      <c r="Q49" s="107"/>
      <c r="S49" s="107"/>
      <c r="U49" s="107"/>
      <c r="W49" s="107"/>
    </row>
    <row r="50" spans="2:23" ht="26.4" x14ac:dyDescent="0.25">
      <c r="B50" s="56" t="s">
        <v>31</v>
      </c>
      <c r="C50" s="35"/>
      <c r="D50" s="35"/>
      <c r="E50" s="35"/>
      <c r="F50" s="67"/>
      <c r="G50" s="59"/>
      <c r="H50" s="60">
        <f>SUM(H47:H49)</f>
        <v>40.050044</v>
      </c>
      <c r="I50" s="68"/>
      <c r="J50" s="69"/>
      <c r="K50" s="70"/>
      <c r="L50" s="60">
        <f>SUM(L47:L49)</f>
        <v>41.161136000000006</v>
      </c>
      <c r="M50" s="68"/>
      <c r="N50" s="43">
        <f t="shared" si="13"/>
        <v>1.1110920000000064</v>
      </c>
      <c r="O50" s="44">
        <f t="shared" si="10"/>
        <v>2.7742591244094672E-2</v>
      </c>
      <c r="Q50" s="102"/>
      <c r="S50" s="102"/>
      <c r="U50" s="102"/>
      <c r="W50" s="102"/>
    </row>
    <row r="51" spans="2:23" ht="26.4" x14ac:dyDescent="0.25">
      <c r="B51" s="71" t="s">
        <v>32</v>
      </c>
      <c r="C51" s="21"/>
      <c r="D51" s="22" t="s">
        <v>20</v>
      </c>
      <c r="E51" s="23"/>
      <c r="F51" s="72">
        <f>'Res (100)'!F51</f>
        <v>3.5999999999999999E-3</v>
      </c>
      <c r="G51" s="64">
        <f>G49</f>
        <v>826.80000000000007</v>
      </c>
      <c r="H51" s="73">
        <f>G51*F51</f>
        <v>2.97648</v>
      </c>
      <c r="I51" s="27"/>
      <c r="J51" s="72">
        <f>F51</f>
        <v>3.5999999999999999E-3</v>
      </c>
      <c r="K51" s="65">
        <f>K49</f>
        <v>826.80000000000007</v>
      </c>
      <c r="L51" s="73">
        <f t="shared" ref="L51:L57" si="14">K51*J51</f>
        <v>2.97648</v>
      </c>
      <c r="M51" s="27"/>
      <c r="N51" s="30">
        <f t="shared" si="13"/>
        <v>0</v>
      </c>
      <c r="O51" s="74">
        <f t="shared" si="10"/>
        <v>0</v>
      </c>
      <c r="Q51" s="107"/>
      <c r="S51" s="107"/>
      <c r="U51" s="107"/>
      <c r="W51" s="107"/>
    </row>
    <row r="52" spans="2:23" ht="26.4" x14ac:dyDescent="0.25">
      <c r="B52" s="71" t="s">
        <v>33</v>
      </c>
      <c r="C52" s="21"/>
      <c r="D52" s="22" t="s">
        <v>20</v>
      </c>
      <c r="E52" s="23"/>
      <c r="F52" s="72">
        <f>'Res (100)'!F52</f>
        <v>2.9999999999999997E-4</v>
      </c>
      <c r="G52" s="64">
        <f>G49</f>
        <v>826.80000000000007</v>
      </c>
      <c r="H52" s="73">
        <f t="shared" ref="H52:H57" si="15">G52*F52</f>
        <v>0.24804000000000001</v>
      </c>
      <c r="I52" s="27"/>
      <c r="J52" s="72">
        <f>F52</f>
        <v>2.9999999999999997E-4</v>
      </c>
      <c r="K52" s="65">
        <f>K49</f>
        <v>826.80000000000007</v>
      </c>
      <c r="L52" s="73">
        <f t="shared" si="14"/>
        <v>0.24804000000000001</v>
      </c>
      <c r="M52" s="27"/>
      <c r="N52" s="30">
        <f t="shared" si="13"/>
        <v>0</v>
      </c>
      <c r="O52" s="74">
        <f t="shared" si="10"/>
        <v>0</v>
      </c>
      <c r="Q52" s="107"/>
      <c r="S52" s="107"/>
      <c r="U52" s="107"/>
      <c r="W52" s="107"/>
    </row>
    <row r="53" spans="2:23" x14ac:dyDescent="0.25">
      <c r="B53" s="21" t="s">
        <v>34</v>
      </c>
      <c r="C53" s="21"/>
      <c r="D53" s="22" t="s">
        <v>17</v>
      </c>
      <c r="E53" s="23"/>
      <c r="F53" s="72">
        <f>'Proposed Rates'!D196</f>
        <v>0.25</v>
      </c>
      <c r="G53" s="25">
        <v>1</v>
      </c>
      <c r="H53" s="73">
        <f t="shared" si="15"/>
        <v>0.25</v>
      </c>
      <c r="I53" s="27"/>
      <c r="J53" s="72">
        <f>'Proposed Rates'!E196</f>
        <v>0.25</v>
      </c>
      <c r="K53" s="29">
        <v>1</v>
      </c>
      <c r="L53" s="73">
        <f t="shared" si="14"/>
        <v>0.25</v>
      </c>
      <c r="M53" s="27"/>
      <c r="N53" s="30">
        <f t="shared" si="13"/>
        <v>0</v>
      </c>
      <c r="O53" s="74">
        <f t="shared" si="10"/>
        <v>0</v>
      </c>
      <c r="Q53" s="107"/>
      <c r="S53" s="107"/>
      <c r="U53" s="107"/>
      <c r="W53" s="107"/>
    </row>
    <row r="54" spans="2:23" x14ac:dyDescent="0.25">
      <c r="B54" s="21" t="s">
        <v>120</v>
      </c>
      <c r="C54" s="21"/>
      <c r="D54" s="22"/>
      <c r="E54" s="23"/>
      <c r="F54" s="72">
        <f>'Res (100)'!F54</f>
        <v>0</v>
      </c>
      <c r="G54" s="64">
        <f>F18*(1+F74)</f>
        <v>826.80000000000007</v>
      </c>
      <c r="H54" s="73">
        <f>G54*F54</f>
        <v>0</v>
      </c>
      <c r="I54" s="27"/>
      <c r="J54" s="72">
        <f>'Res (100)'!J54</f>
        <v>0</v>
      </c>
      <c r="K54" s="65">
        <f>F18*(1+J74)</f>
        <v>826.80000000000007</v>
      </c>
      <c r="L54" s="73">
        <f>K54*J54</f>
        <v>0</v>
      </c>
      <c r="M54" s="27"/>
      <c r="N54" s="30"/>
      <c r="O54" s="74"/>
      <c r="Q54" s="107"/>
      <c r="S54" s="107"/>
      <c r="U54" s="107"/>
      <c r="W54" s="107"/>
    </row>
    <row r="55" spans="2:23" x14ac:dyDescent="0.25">
      <c r="B55" s="49" t="s">
        <v>36</v>
      </c>
      <c r="C55" s="21"/>
      <c r="D55" s="22"/>
      <c r="E55" s="23"/>
      <c r="F55" s="72">
        <f>'Res (100)'!F55</f>
        <v>6.5000000000000002E-2</v>
      </c>
      <c r="G55" s="77">
        <f>0.65*$F$18</f>
        <v>520</v>
      </c>
      <c r="H55" s="73">
        <f t="shared" si="15"/>
        <v>33.800000000000004</v>
      </c>
      <c r="I55" s="27"/>
      <c r="J55" s="72">
        <f>F55</f>
        <v>6.5000000000000002E-2</v>
      </c>
      <c r="K55" s="77">
        <f>$G$55</f>
        <v>520</v>
      </c>
      <c r="L55" s="73">
        <f t="shared" si="14"/>
        <v>33.800000000000004</v>
      </c>
      <c r="M55" s="27"/>
      <c r="N55" s="30">
        <f t="shared" si="13"/>
        <v>0</v>
      </c>
      <c r="O55" s="74">
        <f t="shared" si="10"/>
        <v>0</v>
      </c>
      <c r="Q55" s="107"/>
      <c r="S55" s="107"/>
      <c r="U55" s="107"/>
      <c r="W55" s="107"/>
    </row>
    <row r="56" spans="2:23" x14ac:dyDescent="0.25">
      <c r="B56" s="49" t="s">
        <v>37</v>
      </c>
      <c r="C56" s="21"/>
      <c r="D56" s="22"/>
      <c r="E56" s="23"/>
      <c r="F56" s="72">
        <f>'Res (100)'!F56</f>
        <v>9.5000000000000001E-2</v>
      </c>
      <c r="G56" s="77">
        <f>0.17*$F$18</f>
        <v>136</v>
      </c>
      <c r="H56" s="73">
        <f t="shared" si="15"/>
        <v>12.92</v>
      </c>
      <c r="I56" s="27"/>
      <c r="J56" s="72">
        <f>F56</f>
        <v>9.5000000000000001E-2</v>
      </c>
      <c r="K56" s="77">
        <f>$G$56</f>
        <v>136</v>
      </c>
      <c r="L56" s="73">
        <f t="shared" si="14"/>
        <v>12.92</v>
      </c>
      <c r="M56" s="27"/>
      <c r="N56" s="30">
        <f t="shared" si="13"/>
        <v>0</v>
      </c>
      <c r="O56" s="74">
        <f t="shared" si="10"/>
        <v>0</v>
      </c>
      <c r="Q56" s="107"/>
      <c r="S56" s="107"/>
      <c r="U56" s="107"/>
      <c r="W56" s="107"/>
    </row>
    <row r="57" spans="2:23" x14ac:dyDescent="0.25">
      <c r="B57" s="11" t="s">
        <v>38</v>
      </c>
      <c r="C57" s="21"/>
      <c r="D57" s="22"/>
      <c r="E57" s="23"/>
      <c r="F57" s="72">
        <f>'Res (100)'!F57</f>
        <v>0.13200000000000001</v>
      </c>
      <c r="G57" s="77">
        <f>0.18*$F$18</f>
        <v>144</v>
      </c>
      <c r="H57" s="73">
        <f t="shared" si="15"/>
        <v>19.008000000000003</v>
      </c>
      <c r="I57" s="27"/>
      <c r="J57" s="72">
        <f>F57</f>
        <v>0.13200000000000001</v>
      </c>
      <c r="K57" s="77">
        <f>$G$57</f>
        <v>144</v>
      </c>
      <c r="L57" s="73">
        <f t="shared" si="14"/>
        <v>19.008000000000003</v>
      </c>
      <c r="M57" s="27"/>
      <c r="N57" s="30">
        <f t="shared" si="13"/>
        <v>0</v>
      </c>
      <c r="O57" s="74">
        <f t="shared" si="10"/>
        <v>0</v>
      </c>
      <c r="Q57" s="107"/>
      <c r="S57" s="107"/>
      <c r="U57" s="107"/>
      <c r="W57" s="107"/>
    </row>
    <row r="58" spans="2:23" s="85" customFormat="1" x14ac:dyDescent="0.25">
      <c r="B58" s="78" t="s">
        <v>39</v>
      </c>
      <c r="C58" s="79"/>
      <c r="D58" s="80"/>
      <c r="E58" s="81"/>
      <c r="F58" s="72">
        <f>'Res (100)'!F58</f>
        <v>7.6999999999999999E-2</v>
      </c>
      <c r="G58" s="82">
        <f>IF(AND($Q$1=1, F18&gt;=600), 600, IF(AND($Q$1=1, AND(F18&lt;600, F18&gt;=0)), F18, IF(AND($Q$1=2, F18&gt;=1000), 1000, IF(AND($Q$1=2, AND(F18&lt;1000, F18&gt;=0)), F18))))</f>
        <v>600</v>
      </c>
      <c r="H58" s="73">
        <f>G58*F58</f>
        <v>46.2</v>
      </c>
      <c r="I58" s="83"/>
      <c r="J58" s="72">
        <f>F58</f>
        <v>7.6999999999999999E-2</v>
      </c>
      <c r="K58" s="82">
        <f>$G$58</f>
        <v>600</v>
      </c>
      <c r="L58" s="73">
        <f>K58*J58</f>
        <v>46.2</v>
      </c>
      <c r="M58" s="83"/>
      <c r="N58" s="84">
        <f t="shared" si="13"/>
        <v>0</v>
      </c>
      <c r="O58" s="74">
        <f t="shared" si="10"/>
        <v>0</v>
      </c>
      <c r="Q58" s="143"/>
      <c r="R58" s="204"/>
      <c r="S58" s="143"/>
      <c r="T58" s="204"/>
      <c r="U58" s="143"/>
      <c r="V58" s="204"/>
      <c r="W58" s="143"/>
    </row>
    <row r="59" spans="2:23" s="85" customFormat="1" ht="13.8" thickBot="1" x14ac:dyDescent="0.3">
      <c r="B59" s="78" t="s">
        <v>40</v>
      </c>
      <c r="C59" s="79"/>
      <c r="D59" s="80"/>
      <c r="E59" s="81"/>
      <c r="F59" s="72">
        <f>'Res (100)'!F59</f>
        <v>0.09</v>
      </c>
      <c r="G59" s="82">
        <f>IF(AND($Q$1=1, F18&gt;=600), F18-600, IF(AND($Q$1=1, AND(F18&lt;600, F18&gt;=0)), 0, IF(AND($Q$1=2, F18&gt;=1000), F18-1000, IF(AND($Q$1=2, AND(F18&lt;1000, F18&gt;=0)), 0))))</f>
        <v>200</v>
      </c>
      <c r="H59" s="73">
        <f>G59*F59</f>
        <v>18</v>
      </c>
      <c r="I59" s="83"/>
      <c r="J59" s="72">
        <f>F59</f>
        <v>0.09</v>
      </c>
      <c r="K59" s="82">
        <f>$G$59</f>
        <v>200</v>
      </c>
      <c r="L59" s="73">
        <f>K59*J59</f>
        <v>18</v>
      </c>
      <c r="M59" s="83"/>
      <c r="N59" s="84">
        <f t="shared" si="13"/>
        <v>0</v>
      </c>
      <c r="O59" s="74">
        <f t="shared" si="10"/>
        <v>0</v>
      </c>
      <c r="Q59" s="143"/>
      <c r="R59" s="204"/>
      <c r="S59" s="143"/>
      <c r="T59" s="204"/>
      <c r="U59" s="143"/>
      <c r="V59" s="204"/>
      <c r="W59" s="143"/>
    </row>
    <row r="60" spans="2:23" ht="8.25" customHeight="1" thickBot="1" x14ac:dyDescent="0.3">
      <c r="B60" s="86"/>
      <c r="C60" s="87"/>
      <c r="D60" s="88"/>
      <c r="E60" s="87"/>
      <c r="F60" s="89"/>
      <c r="G60" s="90"/>
      <c r="H60" s="91"/>
      <c r="I60" s="92"/>
      <c r="J60" s="89"/>
      <c r="K60" s="93"/>
      <c r="L60" s="91"/>
      <c r="M60" s="92"/>
      <c r="N60" s="255"/>
      <c r="O60" s="95"/>
      <c r="Q60" s="107"/>
      <c r="S60" s="107"/>
      <c r="U60" s="107"/>
      <c r="W60" s="107"/>
    </row>
    <row r="61" spans="2:23" x14ac:dyDescent="0.25">
      <c r="B61" s="96" t="s">
        <v>41</v>
      </c>
      <c r="C61" s="21"/>
      <c r="D61" s="21"/>
      <c r="E61" s="21"/>
      <c r="F61" s="97"/>
      <c r="G61" s="98"/>
      <c r="H61" s="99">
        <f>SUM(H51:H57,H50)</f>
        <v>109.25256400000001</v>
      </c>
      <c r="I61" s="100"/>
      <c r="J61" s="101"/>
      <c r="K61" s="101"/>
      <c r="L61" s="254">
        <f>SUM(L51:L57,L50)</f>
        <v>110.36365600000002</v>
      </c>
      <c r="M61" s="102"/>
      <c r="N61" s="103">
        <f t="shared" ref="N61" si="16">L61-H61</f>
        <v>1.1110920000000135</v>
      </c>
      <c r="O61" s="104">
        <f t="shared" ref="O61" si="17">IF((H61)=0,"",(N61/H61))</f>
        <v>1.0169939810291441E-2</v>
      </c>
      <c r="Q61" s="102"/>
      <c r="S61" s="102"/>
      <c r="U61" s="102"/>
      <c r="W61" s="102"/>
    </row>
    <row r="62" spans="2:23" x14ac:dyDescent="0.25">
      <c r="B62" s="105" t="s">
        <v>42</v>
      </c>
      <c r="C62" s="21"/>
      <c r="D62" s="21"/>
      <c r="E62" s="21"/>
      <c r="F62" s="106">
        <v>0.13</v>
      </c>
      <c r="G62" s="107"/>
      <c r="H62" s="108">
        <f>H61*F62</f>
        <v>14.202833320000002</v>
      </c>
      <c r="I62" s="109"/>
      <c r="J62" s="110">
        <v>0.13</v>
      </c>
      <c r="K62" s="109"/>
      <c r="L62" s="111">
        <f>L61*J62</f>
        <v>14.347275280000003</v>
      </c>
      <c r="M62" s="112"/>
      <c r="N62" s="113">
        <f t="shared" si="13"/>
        <v>0.14444196000000176</v>
      </c>
      <c r="O62" s="114">
        <f t="shared" si="10"/>
        <v>1.0169939810291439E-2</v>
      </c>
      <c r="Q62" s="112"/>
      <c r="S62" s="112"/>
      <c r="U62" s="112"/>
      <c r="W62" s="112"/>
    </row>
    <row r="63" spans="2:23" x14ac:dyDescent="0.25">
      <c r="B63" s="250" t="s">
        <v>43</v>
      </c>
      <c r="C63" s="21"/>
      <c r="D63" s="21"/>
      <c r="E63" s="21"/>
      <c r="F63" s="106"/>
      <c r="G63" s="107"/>
      <c r="H63" s="99">
        <f>H61+H62</f>
        <v>123.45539732</v>
      </c>
      <c r="I63" s="252"/>
      <c r="J63" s="109"/>
      <c r="K63" s="109"/>
      <c r="L63" s="103">
        <f>L61+L62</f>
        <v>124.71093128000003</v>
      </c>
      <c r="M63" s="112"/>
      <c r="N63" s="103">
        <f t="shared" si="13"/>
        <v>1.2555339600000224</v>
      </c>
      <c r="O63" s="104">
        <f>IF((H63)=0,"",(N63/H63))</f>
        <v>1.0169939810291498E-2</v>
      </c>
      <c r="Q63" s="112"/>
      <c r="S63" s="112"/>
      <c r="U63" s="112"/>
      <c r="W63" s="112"/>
    </row>
    <row r="64" spans="2:23" x14ac:dyDescent="0.25">
      <c r="B64" s="249" t="s">
        <v>137</v>
      </c>
      <c r="C64" s="21"/>
      <c r="D64" s="21"/>
      <c r="E64" s="21"/>
      <c r="F64" s="106">
        <v>-0.08</v>
      </c>
      <c r="G64" s="107"/>
      <c r="H64" s="257">
        <f>F64*H61</f>
        <v>-8.7402051200000006</v>
      </c>
      <c r="I64" s="112"/>
      <c r="J64" s="106">
        <v>-0.08</v>
      </c>
      <c r="K64" s="248"/>
      <c r="L64" s="257">
        <f>J64*L61</f>
        <v>-8.8290924800000017</v>
      </c>
      <c r="M64" s="112"/>
      <c r="N64" s="257">
        <f t="shared" si="13"/>
        <v>-8.8887360000001081E-2</v>
      </c>
      <c r="O64" s="114">
        <f>IF((H64)=0,"",(N64/H64))</f>
        <v>1.0169939810291441E-2</v>
      </c>
      <c r="Q64" s="112"/>
      <c r="S64" s="112"/>
      <c r="U64" s="112"/>
      <c r="W64" s="112"/>
    </row>
    <row r="65" spans="2:23" ht="13.8" thickBot="1" x14ac:dyDescent="0.3">
      <c r="B65" s="294" t="s">
        <v>138</v>
      </c>
      <c r="C65" s="294"/>
      <c r="D65" s="294"/>
      <c r="E65" s="21"/>
      <c r="F65" s="256"/>
      <c r="G65" s="107"/>
      <c r="H65" s="251">
        <f>SUM(H63:H64)</f>
        <v>114.7151922</v>
      </c>
      <c r="I65" s="112"/>
      <c r="J65" s="253"/>
      <c r="K65" s="248"/>
      <c r="L65" s="251">
        <f>SUM(L63:L64)</f>
        <v>115.88183880000003</v>
      </c>
      <c r="M65" s="112"/>
      <c r="N65" s="103">
        <f t="shared" si="13"/>
        <v>1.1666466000000213</v>
      </c>
      <c r="O65" s="104">
        <f>IF((H65)=0,"",(N65/H65))</f>
        <v>1.0169939810291503E-2</v>
      </c>
      <c r="Q65" s="112"/>
      <c r="S65" s="112"/>
      <c r="U65" s="112"/>
      <c r="W65" s="112"/>
    </row>
    <row r="66" spans="2:23" s="85" customFormat="1" ht="8.25" customHeight="1" thickBot="1" x14ac:dyDescent="0.3">
      <c r="B66" s="117"/>
      <c r="C66" s="118"/>
      <c r="D66" s="119"/>
      <c r="E66" s="118"/>
      <c r="F66" s="89"/>
      <c r="G66" s="120"/>
      <c r="H66" s="91"/>
      <c r="I66" s="121"/>
      <c r="J66" s="89"/>
      <c r="K66" s="122"/>
      <c r="L66" s="91"/>
      <c r="M66" s="121"/>
      <c r="N66" s="123"/>
      <c r="O66" s="95"/>
      <c r="Q66" s="143"/>
      <c r="R66" s="204"/>
      <c r="S66" s="143"/>
      <c r="T66" s="204"/>
      <c r="U66" s="143"/>
      <c r="V66" s="204"/>
      <c r="W66" s="143"/>
    </row>
    <row r="67" spans="2:23" s="85" customFormat="1" x14ac:dyDescent="0.25">
      <c r="B67" s="124" t="s">
        <v>44</v>
      </c>
      <c r="C67" s="79"/>
      <c r="D67" s="79"/>
      <c r="E67" s="79"/>
      <c r="F67" s="125"/>
      <c r="G67" s="126"/>
      <c r="H67" s="127">
        <f>SUM(H58:H59,H50,H51:H54)</f>
        <v>107.724564</v>
      </c>
      <c r="I67" s="128"/>
      <c r="J67" s="129"/>
      <c r="K67" s="129"/>
      <c r="L67" s="127">
        <f>SUM(L58:L59,L50,L51:L54)</f>
        <v>108.83565600000001</v>
      </c>
      <c r="M67" s="130"/>
      <c r="N67" s="131">
        <f t="shared" ref="N67:N71" si="18">L67-H67</f>
        <v>1.1110920000000135</v>
      </c>
      <c r="O67" s="104">
        <f t="shared" ref="O67:O71" si="19">IF((H67)=0,"",(N67/H67))</f>
        <v>1.0314193520430618E-2</v>
      </c>
      <c r="Q67" s="130"/>
      <c r="R67" s="204"/>
      <c r="S67" s="130"/>
      <c r="T67" s="204"/>
      <c r="U67" s="130"/>
      <c r="V67" s="204"/>
      <c r="W67" s="130"/>
    </row>
    <row r="68" spans="2:23" s="85" customFormat="1" x14ac:dyDescent="0.25">
      <c r="B68" s="132" t="s">
        <v>42</v>
      </c>
      <c r="C68" s="79"/>
      <c r="D68" s="79"/>
      <c r="E68" s="79"/>
      <c r="F68" s="133">
        <v>0.13</v>
      </c>
      <c r="G68" s="126"/>
      <c r="H68" s="134">
        <f>H67*F68</f>
        <v>14.004193320000001</v>
      </c>
      <c r="I68" s="135"/>
      <c r="J68" s="136">
        <v>0.13</v>
      </c>
      <c r="K68" s="137"/>
      <c r="L68" s="138">
        <f>L67*J68</f>
        <v>14.148635280000002</v>
      </c>
      <c r="M68" s="139"/>
      <c r="N68" s="140">
        <f t="shared" si="18"/>
        <v>0.14444196000000176</v>
      </c>
      <c r="O68" s="114">
        <f t="shared" si="19"/>
        <v>1.0314193520430618E-2</v>
      </c>
      <c r="Q68" s="139"/>
      <c r="R68" s="204"/>
      <c r="S68" s="139"/>
      <c r="T68" s="204"/>
      <c r="U68" s="139"/>
      <c r="V68" s="204"/>
      <c r="W68" s="139"/>
    </row>
    <row r="69" spans="2:23" s="85" customFormat="1" x14ac:dyDescent="0.25">
      <c r="B69" s="258" t="s">
        <v>43</v>
      </c>
      <c r="C69" s="79"/>
      <c r="D69" s="79"/>
      <c r="E69" s="79"/>
      <c r="F69" s="142"/>
      <c r="G69" s="143"/>
      <c r="H69" s="127">
        <f>H67+H68</f>
        <v>121.72875732</v>
      </c>
      <c r="I69" s="135"/>
      <c r="J69" s="135"/>
      <c r="K69" s="135"/>
      <c r="L69" s="211">
        <f>L67+L68</f>
        <v>122.98429128000002</v>
      </c>
      <c r="M69" s="139"/>
      <c r="N69" s="131">
        <f t="shared" si="18"/>
        <v>1.2555339600000224</v>
      </c>
      <c r="O69" s="104">
        <f t="shared" si="19"/>
        <v>1.0314193520430677E-2</v>
      </c>
      <c r="Q69" s="139"/>
      <c r="R69" s="204"/>
      <c r="S69" s="139"/>
      <c r="T69" s="204"/>
      <c r="U69" s="139"/>
      <c r="V69" s="204"/>
      <c r="W69" s="139"/>
    </row>
    <row r="70" spans="2:23" s="85" customFormat="1" x14ac:dyDescent="0.25">
      <c r="B70" s="249" t="s">
        <v>137</v>
      </c>
      <c r="C70" s="21"/>
      <c r="D70" s="21"/>
      <c r="E70" s="79"/>
      <c r="F70" s="106">
        <v>-0.08</v>
      </c>
      <c r="G70" s="143"/>
      <c r="H70" s="257">
        <f>F70*H67</f>
        <v>-8.6179651200000009</v>
      </c>
      <c r="I70" s="135"/>
      <c r="J70" s="106">
        <v>-0.08</v>
      </c>
      <c r="K70" s="135"/>
      <c r="L70" s="257">
        <f>J70*L67</f>
        <v>-8.706852480000002</v>
      </c>
      <c r="M70" s="139"/>
      <c r="N70" s="131">
        <f t="shared" si="18"/>
        <v>-8.8887360000001081E-2</v>
      </c>
      <c r="O70" s="104">
        <f t="shared" si="19"/>
        <v>1.0314193520430618E-2</v>
      </c>
      <c r="Q70" s="139"/>
      <c r="R70" s="204"/>
      <c r="S70" s="139"/>
      <c r="T70" s="204"/>
      <c r="U70" s="139"/>
      <c r="V70" s="204"/>
      <c r="W70" s="139"/>
    </row>
    <row r="71" spans="2:23" s="85" customFormat="1" ht="13.8" thickBot="1" x14ac:dyDescent="0.3">
      <c r="B71" s="294" t="s">
        <v>138</v>
      </c>
      <c r="C71" s="294"/>
      <c r="D71" s="294"/>
      <c r="E71" s="79"/>
      <c r="F71" s="142"/>
      <c r="G71" s="143"/>
      <c r="H71" s="251">
        <f>SUM(H69:H70)</f>
        <v>113.11079219999999</v>
      </c>
      <c r="I71" s="135"/>
      <c r="J71" s="135"/>
      <c r="K71" s="135"/>
      <c r="L71" s="251">
        <f>SUM(L69:L70)</f>
        <v>114.27743880000003</v>
      </c>
      <c r="M71" s="139"/>
      <c r="N71" s="131">
        <f t="shared" si="18"/>
        <v>1.1666466000000355</v>
      </c>
      <c r="O71" s="104">
        <f t="shared" si="19"/>
        <v>1.0314193520430809E-2</v>
      </c>
      <c r="Q71" s="139"/>
      <c r="R71" s="204"/>
      <c r="S71" s="139"/>
      <c r="T71" s="204"/>
      <c r="U71" s="139"/>
      <c r="V71" s="204"/>
      <c r="W71" s="139"/>
    </row>
    <row r="72" spans="2:23" s="85" customFormat="1" ht="8.25" customHeight="1" thickBot="1" x14ac:dyDescent="0.3">
      <c r="B72" s="117"/>
      <c r="C72" s="118"/>
      <c r="D72" s="119"/>
      <c r="E72" s="118"/>
      <c r="F72" s="144"/>
      <c r="G72" s="145"/>
      <c r="H72" s="146"/>
      <c r="I72" s="147"/>
      <c r="J72" s="144"/>
      <c r="K72" s="120"/>
      <c r="L72" s="148"/>
      <c r="M72" s="121"/>
      <c r="N72" s="149"/>
      <c r="O72" s="95"/>
      <c r="Q72" s="143"/>
      <c r="R72" s="204"/>
      <c r="S72" s="143"/>
      <c r="T72" s="204"/>
      <c r="U72" s="143"/>
      <c r="V72" s="204"/>
      <c r="W72" s="143"/>
    </row>
    <row r="73" spans="2:23" x14ac:dyDescent="0.25">
      <c r="L73" s="150"/>
    </row>
    <row r="74" spans="2:23" x14ac:dyDescent="0.25">
      <c r="B74" s="12" t="s">
        <v>45</v>
      </c>
      <c r="F74" s="151">
        <f>'Res (100)'!F74</f>
        <v>3.3500000000000002E-2</v>
      </c>
      <c r="J74" s="151">
        <f>+'Res (100)'!J74</f>
        <v>3.3500000000000002E-2</v>
      </c>
    </row>
    <row r="77" spans="2:23" x14ac:dyDescent="0.25">
      <c r="B77" s="96" t="s">
        <v>41</v>
      </c>
      <c r="C77" s="21"/>
      <c r="D77" s="21"/>
      <c r="E77" s="21"/>
      <c r="F77" s="97"/>
      <c r="G77" s="98"/>
      <c r="H77" s="99">
        <f>+H61-H31-H40-H41-H42</f>
        <v>111.15256400000001</v>
      </c>
      <c r="I77" s="100"/>
      <c r="J77" s="101"/>
      <c r="K77" s="101"/>
      <c r="L77" s="99">
        <f>+L61-L31-L40-L41-L42</f>
        <v>111.32365600000001</v>
      </c>
      <c r="M77" s="102"/>
      <c r="N77" s="103">
        <f t="shared" ref="N77:N79" si="20">L77-H77</f>
        <v>0.17109200000000158</v>
      </c>
      <c r="O77" s="104">
        <f t="shared" ref="O77:O79" si="21">IF((H77)=0,"",(N77/H77))</f>
        <v>1.5392537413711981E-3</v>
      </c>
      <c r="Q77" s="102"/>
      <c r="S77" s="102"/>
      <c r="U77" s="102"/>
      <c r="W77" s="102"/>
    </row>
    <row r="78" spans="2:23" x14ac:dyDescent="0.25">
      <c r="B78" s="105" t="s">
        <v>42</v>
      </c>
      <c r="C78" s="21"/>
      <c r="D78" s="21"/>
      <c r="E78" s="21"/>
      <c r="F78" s="106">
        <v>0.13</v>
      </c>
      <c r="G78" s="107"/>
      <c r="H78" s="108">
        <f>H77*F78</f>
        <v>14.449833320000002</v>
      </c>
      <c r="I78" s="109"/>
      <c r="J78" s="110">
        <v>0.13</v>
      </c>
      <c r="K78" s="109"/>
      <c r="L78" s="111">
        <f>L77*J78</f>
        <v>14.472075280000002</v>
      </c>
      <c r="M78" s="112"/>
      <c r="N78" s="113">
        <f t="shared" si="20"/>
        <v>2.224196000000056E-2</v>
      </c>
      <c r="O78" s="114">
        <f t="shared" si="21"/>
        <v>1.5392537413712229E-3</v>
      </c>
      <c r="Q78" s="112"/>
      <c r="S78" s="112"/>
      <c r="U78" s="112"/>
      <c r="W78" s="112"/>
    </row>
    <row r="79" spans="2:23" x14ac:dyDescent="0.25">
      <c r="B79" s="209" t="s">
        <v>43</v>
      </c>
      <c r="C79" s="210"/>
      <c r="D79" s="210"/>
      <c r="E79" s="210"/>
      <c r="F79" s="205"/>
      <c r="G79" s="206"/>
      <c r="H79" s="216">
        <f>H77+H78</f>
        <v>125.60239732000001</v>
      </c>
      <c r="I79" s="207"/>
      <c r="J79" s="207"/>
      <c r="K79" s="207"/>
      <c r="L79" s="215">
        <f>L77+L78</f>
        <v>125.79573128000001</v>
      </c>
      <c r="M79" s="208"/>
      <c r="N79" s="214">
        <f t="shared" si="20"/>
        <v>0.19333396000000391</v>
      </c>
      <c r="O79" s="213">
        <f t="shared" si="21"/>
        <v>1.5392537413712153E-3</v>
      </c>
      <c r="P79" s="12"/>
      <c r="Q79" s="112"/>
      <c r="S79" s="112"/>
      <c r="U79" s="112"/>
      <c r="W79" s="112"/>
    </row>
    <row r="80" spans="2:23" ht="13.5" customHeight="1" x14ac:dyDescent="0.25">
      <c r="Q80" s="202"/>
      <c r="R80" s="202"/>
      <c r="S80" s="6"/>
      <c r="T80" s="6"/>
      <c r="U80" s="6"/>
      <c r="V80" s="6"/>
      <c r="W80" s="6"/>
    </row>
    <row r="81" spans="1:23" ht="12" customHeight="1" x14ac:dyDescent="0.25">
      <c r="A81" s="6" t="s">
        <v>46</v>
      </c>
      <c r="Q81" s="202"/>
      <c r="R81" s="202"/>
      <c r="S81" s="6"/>
      <c r="T81" s="6"/>
      <c r="U81" s="6"/>
      <c r="V81" s="6"/>
      <c r="W81" s="6"/>
    </row>
    <row r="82" spans="1:23" x14ac:dyDescent="0.25">
      <c r="A82" s="6" t="s">
        <v>47</v>
      </c>
      <c r="Q82" s="202"/>
      <c r="R82" s="202"/>
      <c r="S82" s="6"/>
      <c r="T82" s="6"/>
      <c r="U82" s="6"/>
      <c r="V82" s="6"/>
      <c r="W82" s="6"/>
    </row>
    <row r="83" spans="1:23" x14ac:dyDescent="0.25">
      <c r="Q83" s="202"/>
      <c r="R83" s="202"/>
      <c r="S83" s="6"/>
      <c r="T83" s="6"/>
      <c r="U83" s="6"/>
      <c r="V83" s="6"/>
      <c r="W83" s="6"/>
    </row>
    <row r="84" spans="1:23" x14ac:dyDescent="0.25">
      <c r="A84" s="153" t="s">
        <v>133</v>
      </c>
      <c r="Q84" s="202"/>
      <c r="R84" s="202"/>
      <c r="S84" s="6"/>
      <c r="T84" s="6"/>
      <c r="U84" s="6"/>
      <c r="V84" s="6"/>
      <c r="W84" s="6"/>
    </row>
    <row r="85" spans="1:23" x14ac:dyDescent="0.25">
      <c r="A85" s="11" t="s">
        <v>48</v>
      </c>
      <c r="Q85" s="202"/>
      <c r="R85" s="202"/>
      <c r="S85" s="6"/>
      <c r="T85" s="6"/>
      <c r="U85" s="6"/>
      <c r="V85" s="6"/>
      <c r="W85" s="6"/>
    </row>
    <row r="86" spans="1:23" x14ac:dyDescent="0.25">
      <c r="Q86" s="202"/>
      <c r="R86" s="202"/>
      <c r="S86" s="6"/>
      <c r="T86" s="6"/>
      <c r="U86" s="6"/>
      <c r="V86" s="6"/>
      <c r="W86" s="6"/>
    </row>
    <row r="87" spans="1:23" x14ac:dyDescent="0.25">
      <c r="A87" s="6" t="s">
        <v>132</v>
      </c>
      <c r="Q87" s="202"/>
      <c r="R87" s="202"/>
      <c r="S87" s="6"/>
      <c r="T87" s="6"/>
      <c r="U87" s="6"/>
      <c r="V87" s="6"/>
      <c r="W87" s="6"/>
    </row>
    <row r="88" spans="1:23" x14ac:dyDescent="0.25">
      <c r="A88" s="6" t="s">
        <v>49</v>
      </c>
      <c r="Q88" s="202"/>
      <c r="R88" s="202"/>
      <c r="S88" s="6"/>
      <c r="T88" s="6"/>
      <c r="U88" s="6"/>
      <c r="V88" s="6"/>
      <c r="W88" s="6"/>
    </row>
    <row r="89" spans="1:23" x14ac:dyDescent="0.25">
      <c r="A89" s="6" t="s">
        <v>50</v>
      </c>
      <c r="Q89" s="202"/>
      <c r="R89" s="202"/>
      <c r="S89" s="6"/>
      <c r="T89" s="6"/>
      <c r="U89" s="6"/>
      <c r="V89" s="6"/>
      <c r="W89" s="6"/>
    </row>
    <row r="90" spans="1:23" x14ac:dyDescent="0.25">
      <c r="A90" s="6" t="s">
        <v>51</v>
      </c>
      <c r="Q90" s="202"/>
      <c r="R90" s="202"/>
      <c r="S90" s="6"/>
      <c r="T90" s="6"/>
      <c r="U90" s="6"/>
      <c r="V90" s="6"/>
      <c r="W90" s="6"/>
    </row>
    <row r="91" spans="1:23" x14ac:dyDescent="0.25">
      <c r="A91" s="6" t="s">
        <v>52</v>
      </c>
      <c r="Q91" s="202"/>
      <c r="R91" s="202"/>
      <c r="S91" s="6"/>
      <c r="T91" s="6"/>
      <c r="U91" s="6"/>
      <c r="V91" s="6"/>
      <c r="W91" s="6"/>
    </row>
    <row r="92" spans="1:23" x14ac:dyDescent="0.25">
      <c r="Q92" s="202"/>
      <c r="R92" s="202"/>
      <c r="S92" s="6"/>
      <c r="T92" s="6"/>
      <c r="U92" s="6"/>
      <c r="V92" s="6"/>
      <c r="W92" s="6"/>
    </row>
    <row r="93" spans="1:23" x14ac:dyDescent="0.25">
      <c r="A93" s="152"/>
      <c r="B93" s="6" t="s">
        <v>53</v>
      </c>
      <c r="Q93" s="202"/>
      <c r="R93" s="202"/>
      <c r="S93" s="6"/>
      <c r="T93" s="6"/>
      <c r="U93" s="6"/>
      <c r="V93" s="6"/>
      <c r="W93" s="6"/>
    </row>
    <row r="94" spans="1:23" x14ac:dyDescent="0.25">
      <c r="Q94" s="202"/>
      <c r="R94" s="202"/>
      <c r="S94" s="6"/>
      <c r="T94" s="6"/>
      <c r="U94" s="6"/>
      <c r="V94" s="6"/>
      <c r="W94" s="6"/>
    </row>
    <row r="95" spans="1:23" x14ac:dyDescent="0.25">
      <c r="B95" s="153" t="s">
        <v>54</v>
      </c>
      <c r="Q95" s="202"/>
      <c r="R95" s="202"/>
      <c r="S95" s="6"/>
      <c r="T95" s="6"/>
      <c r="U95" s="6"/>
      <c r="V95" s="6"/>
      <c r="W95" s="6"/>
    </row>
  </sheetData>
  <sheetProtection selectLockedCells="1"/>
  <mergeCells count="10">
    <mergeCell ref="B65:D65"/>
    <mergeCell ref="B71:D71"/>
    <mergeCell ref="A3:K3"/>
    <mergeCell ref="D14:O14"/>
    <mergeCell ref="F20:H20"/>
    <mergeCell ref="J20:L20"/>
    <mergeCell ref="N20:O20"/>
    <mergeCell ref="D21:D22"/>
    <mergeCell ref="N21:N22"/>
    <mergeCell ref="O21:O22"/>
  </mergeCells>
  <dataValidations count="3">
    <dataValidation type="list" allowBlank="1" showInputMessage="1" showErrorMessage="1" sqref="E48:E49 E72 E66 E23:E38 E40:E46 E51:E60">
      <formula1>#REF!</formula1>
    </dataValidation>
    <dataValidation type="list" allowBlank="1" showInputMessage="1" showErrorMessage="1" prompt="Select Charge Unit - monthly, per kWh, per kW" sqref="D72 D66 D23:D38 D48:D49 D40:D46 D51:D60">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5"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25953" r:id="rId4" name="Option Button 1">
              <controlPr defaultSize="0" autoFill="0" autoLine="0" autoPict="0">
                <anchor moveWithCells="1">
                  <from>
                    <xdr:col>1</xdr:col>
                    <xdr:colOff>944880</xdr:colOff>
                    <xdr:row>3</xdr:row>
                    <xdr:rowOff>182880</xdr:rowOff>
                  </from>
                  <to>
                    <xdr:col>1</xdr:col>
                    <xdr:colOff>1424940</xdr:colOff>
                    <xdr:row>4</xdr:row>
                    <xdr:rowOff>45720</xdr:rowOff>
                  </to>
                </anchor>
              </controlPr>
            </control>
          </mc:Choice>
        </mc:AlternateContent>
        <mc:AlternateContent xmlns:mc="http://schemas.openxmlformats.org/markup-compatibility/2006">
          <mc:Choice Requires="x14">
            <control shapeId="125954" r:id="rId5" name="Option Button 2">
              <controlPr defaultSize="0" autoFill="0" autoLine="0" autoPict="0">
                <anchor moveWithCells="1">
                  <from>
                    <xdr:col>1</xdr:col>
                    <xdr:colOff>1356360</xdr:colOff>
                    <xdr:row>3</xdr:row>
                    <xdr:rowOff>160020</xdr:rowOff>
                  </from>
                  <to>
                    <xdr:col>3</xdr:col>
                    <xdr:colOff>510540</xdr:colOff>
                    <xdr:row>4</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2b8bb3d4-4679-4201-bf4e-ecf5a190cbdc">HOLFIN-1018676329-201</_dlc_DocId>
    <_dlc_DocIdUrl xmlns="2b8bb3d4-4679-4201-bf4e-ecf5a190cbdc">
      <Url>http://spapp01/sites/FIN/REG/AnnualUpdates/_layouts/DocIdRedir.aspx?ID=HOLFIN-1018676329-201</Url>
      <Description>HOLFIN-1018676329-201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9d54efc9-ddd0-46ce-8ac6-e4a1c98f1b3f" ContentTypeId="0x01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028D6AD195366F4297031B32EC3866AF" ma:contentTypeVersion="0" ma:contentTypeDescription="Create a new document." ma:contentTypeScope="" ma:versionID="90653db64c800f964ccfce0f412b8d15">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88244B-2585-4E13-9D47-BCD2CE651FAF}"/>
</file>

<file path=customXml/itemProps2.xml><?xml version="1.0" encoding="utf-8"?>
<ds:datastoreItem xmlns:ds="http://schemas.openxmlformats.org/officeDocument/2006/customXml" ds:itemID="{86E7423D-1CB9-4B5B-803B-8EA12FC0FBA5}"/>
</file>

<file path=customXml/itemProps3.xml><?xml version="1.0" encoding="utf-8"?>
<ds:datastoreItem xmlns:ds="http://schemas.openxmlformats.org/officeDocument/2006/customXml" ds:itemID="{342AE6A0-662F-4B05-AC53-18BFECCB4AD7}"/>
</file>

<file path=customXml/itemProps4.xml><?xml version="1.0" encoding="utf-8"?>
<ds:datastoreItem xmlns:ds="http://schemas.openxmlformats.org/officeDocument/2006/customXml" ds:itemID="{AA505EB2-C254-4595-B89B-FE2DDF10F6EF}"/>
</file>

<file path=customXml/itemProps5.xml><?xml version="1.0" encoding="utf-8"?>
<ds:datastoreItem xmlns:ds="http://schemas.openxmlformats.org/officeDocument/2006/customXml" ds:itemID="{BC76B2B1-A8E8-4103-A801-767B9FF96B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Summary</vt:lpstr>
      <vt:lpstr>Proposed Rates</vt:lpstr>
      <vt:lpstr>Res (100)</vt:lpstr>
      <vt:lpstr>Res (232)</vt:lpstr>
      <vt:lpstr>Res (250)</vt:lpstr>
      <vt:lpstr>Res (500)</vt:lpstr>
      <vt:lpstr>Res (640)</vt:lpstr>
      <vt:lpstr>Res (750)</vt:lpstr>
      <vt:lpstr>Res (800)</vt:lpstr>
      <vt:lpstr>Res (1000)</vt:lpstr>
      <vt:lpstr>Res (1500)</vt:lpstr>
      <vt:lpstr>Res (2000)</vt:lpstr>
      <vt:lpstr>SC (1000)</vt:lpstr>
      <vt:lpstr>SC (2000)</vt:lpstr>
      <vt:lpstr>SC (5000)</vt:lpstr>
      <vt:lpstr>SC (10000)</vt:lpstr>
      <vt:lpstr>SC (15000)</vt:lpstr>
      <vt:lpstr>&gt;50 (100)</vt:lpstr>
      <vt:lpstr>&gt;50 (250)</vt:lpstr>
      <vt:lpstr>&gt;50 (500)</vt:lpstr>
      <vt:lpstr>&gt;50 (1000)</vt:lpstr>
      <vt:lpstr>&gt;1500(2500)</vt:lpstr>
      <vt:lpstr>&gt;1500(4000)</vt:lpstr>
      <vt:lpstr>LU(7500)</vt:lpstr>
      <vt:lpstr>LU(10000)</vt:lpstr>
      <vt:lpstr>USL (470)</vt:lpstr>
      <vt:lpstr>SN (.4)</vt:lpstr>
      <vt:lpstr>StLght (1.5)</vt:lpstr>
      <vt:lpstr>'&gt;1500(2500)'!Print_Area</vt:lpstr>
      <vt:lpstr>'&gt;1500(4000)'!Print_Area</vt:lpstr>
      <vt:lpstr>'&gt;50 (100)'!Print_Area</vt:lpstr>
      <vt:lpstr>'&gt;50 (1000)'!Print_Area</vt:lpstr>
      <vt:lpstr>'&gt;50 (250)'!Print_Area</vt:lpstr>
      <vt:lpstr>'&gt;50 (500)'!Print_Area</vt:lpstr>
      <vt:lpstr>'LU(10000)'!Print_Area</vt:lpstr>
      <vt:lpstr>'LU(7500)'!Print_Area</vt:lpstr>
      <vt:lpstr>'Proposed Rates'!Print_Area</vt:lpstr>
      <vt:lpstr>'Res (100)'!Print_Area</vt:lpstr>
      <vt:lpstr>'Res (1000)'!Print_Area</vt:lpstr>
      <vt:lpstr>'Res (1500)'!Print_Area</vt:lpstr>
      <vt:lpstr>'Res (2000)'!Print_Area</vt:lpstr>
      <vt:lpstr>'Res (232)'!Print_Area</vt:lpstr>
      <vt:lpstr>'Res (250)'!Print_Area</vt:lpstr>
      <vt:lpstr>'Res (500)'!Print_Area</vt:lpstr>
      <vt:lpstr>'Res (640)'!Print_Area</vt:lpstr>
      <vt:lpstr>'Res (750)'!Print_Area</vt:lpstr>
      <vt:lpstr>'Res (800)'!Print_Area</vt:lpstr>
      <vt:lpstr>'SC (1000)'!Print_Area</vt:lpstr>
      <vt:lpstr>'SC (10000)'!Print_Area</vt:lpstr>
      <vt:lpstr>'SC (15000)'!Print_Area</vt:lpstr>
      <vt:lpstr>'SC (2000)'!Print_Area</vt:lpstr>
      <vt:lpstr>'SC (5000)'!Print_Area</vt:lpstr>
      <vt:lpstr>'SN (.4)'!Print_Area</vt:lpstr>
      <vt:lpstr>'StLght (1.5)'!Print_Area</vt:lpstr>
      <vt:lpstr>Summary!Print_Area</vt:lpstr>
      <vt:lpstr>'USL (470)'!Print_Area</vt:lpstr>
      <vt:lpstr>'&gt;1500(2500)'!Print_Titles</vt:lpstr>
      <vt:lpstr>'&gt;1500(4000)'!Print_Titles</vt:lpstr>
      <vt:lpstr>'&gt;50 (100)'!Print_Titles</vt:lpstr>
      <vt:lpstr>'&gt;50 (1000)'!Print_Titles</vt:lpstr>
      <vt:lpstr>'&gt;50 (250)'!Print_Titles</vt:lpstr>
      <vt:lpstr>'&gt;50 (500)'!Print_Titles</vt:lpstr>
      <vt:lpstr>'LU(10000)'!Print_Titles</vt:lpstr>
      <vt:lpstr>'LU(7500)'!Print_Titles</vt:lpstr>
      <vt:lpstr>'Res (100)'!Print_Titles</vt:lpstr>
      <vt:lpstr>'Res (1000)'!Print_Titles</vt:lpstr>
      <vt:lpstr>'Res (1500)'!Print_Titles</vt:lpstr>
      <vt:lpstr>'Res (2000)'!Print_Titles</vt:lpstr>
      <vt:lpstr>'Res (232)'!Print_Titles</vt:lpstr>
      <vt:lpstr>'Res (250)'!Print_Titles</vt:lpstr>
      <vt:lpstr>'Res (500)'!Print_Titles</vt:lpstr>
      <vt:lpstr>'Res (640)'!Print_Titles</vt:lpstr>
      <vt:lpstr>'Res (750)'!Print_Titles</vt:lpstr>
      <vt:lpstr>'Res (800)'!Print_Titles</vt:lpstr>
      <vt:lpstr>'SC (1000)'!Print_Titles</vt:lpstr>
      <vt:lpstr>'SC (10000)'!Print_Titles</vt:lpstr>
      <vt:lpstr>'SC (15000)'!Print_Titles</vt:lpstr>
      <vt:lpstr>'SC (2000)'!Print_Titles</vt:lpstr>
      <vt:lpstr>'SC (5000)'!Print_Titles</vt:lpstr>
      <vt:lpstr>'SN (.4)'!Print_Titles</vt:lpstr>
      <vt:lpstr>'StLght (1.5)'!Print_Titles</vt:lpstr>
      <vt:lpstr>'USL (470)'!Print_Titles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8-12-A - Bill Impacts</dc:title>
  <dc:creator>aprilb</dc:creator>
  <cp:lastModifiedBy>aliciah</cp:lastModifiedBy>
  <cp:lastPrinted>2017-08-14T20:34:15Z</cp:lastPrinted>
  <dcterms:created xsi:type="dcterms:W3CDTF">2015-04-28T13:50:50Z</dcterms:created>
  <dcterms:modified xsi:type="dcterms:W3CDTF">2017-08-14T20:37:22Z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0x010100028D6AD195366F4297031B32EC3866AF</vt:lpwstr>
  </property>
  <property fmtid="{D5CDD505-2E9C-101B-9397-08002B2CF9AE}" pid="3" name="_dlc_DocIdItemGuid">
    <vt:lpwstr>dd7242ae-d89e-44aa-b309-7ddf103809bc</vt:lpwstr>
  </property>
  <property fmtid="{D5CDD505-2E9C-101B-9397-08002B2CF9AE}" pid="4" name="TaxKeyword">
    <vt:lpwstr/>
  </property>
</Properties>
</file>